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9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<sst xmlns="http://schemas.openxmlformats.org/spreadsheetml/2006/main" count="166" uniqueCount="62">
  <si>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</si>
  <si>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</si>
  <si>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</si>
  <si>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</si>
  <si>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</si>
  <si>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</si>
  <si>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</si>
  <si>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</si>
  <si>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</si>
  <si>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</si>
  <si>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</si>
  <si>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</si>
  <si>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</si>
  <si>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</si>
  <si>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</si>
  <si>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</si>
  <si>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</si>
  <si>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</si>
  <si>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</si>
  <si>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</si>
  <si>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</si>
  <si>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</si>
  <si>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</si>
  <si>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</si>
  <si>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</si>
  <si>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</si>
  <si>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</si>
  <si>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</si>
  <si>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</si>
  <si>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</si>
  <si>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</si>
  <si>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</si>
  <si>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</si>
  <si>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</si>
  <si>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</si>
  <si>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KT ĐỊNH KỲ: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</si>
  <si>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</si>
  <si>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</si>
  <si>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</si>
  <si>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</si>
  <si>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</si>
  <si>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</si>
  <si>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r>
      <t>Bậc đào tạo:</t>
    </r>
    <r>
      <rPr>
        <b/>
        <sz val="14"/>
        <rFont val="Times New Roman"/>
        <family val="1"/>
      </rPr>
      <t xml:space="preserve"> Trung cấp</t>
    </r>
  </si>
  <si>
    <t>TRƯỜNG TRUNG CẤP CHUYÊN NGHIỆP BÀ RỊA</t>
  </si>
  <si>
    <t>-</t>
  </si>
  <si>
    <t>Thầy Hiếu</t>
  </si>
  <si>
    <t>Thầy Tuấn</t>
  </si>
  <si>
    <t>ỦY BAN NHÂN DÂN TỈNH BRVT</t>
  </si>
  <si>
    <t>Đang cập nhật điểm kiểm tra</t>
  </si>
  <si>
    <t>Lập trình Pascal</t>
  </si>
  <si>
    <t>Tin học</t>
  </si>
  <si>
    <t>CN-2360-K57</t>
  </si>
  <si>
    <t xml:space="preserve">Hàn Thị Ngọc </t>
  </si>
  <si>
    <t>Hà</t>
  </si>
  <si>
    <t>08/02/1986</t>
  </si>
  <si>
    <t>Bình Thuận</t>
  </si>
  <si>
    <t>CN-2361-K57</t>
  </si>
  <si>
    <t>Phan Thanh</t>
  </si>
  <si>
    <t>Long</t>
  </si>
  <si>
    <t>01/03/1988</t>
  </si>
  <si>
    <t>Đồng Nai</t>
  </si>
  <si>
    <t>BẢNG ĐIỂM LỚP TRUNG CẤP PT17D11SW ( CNTT K9)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</si>
</sst>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#,##0\ &quot;đồng&quot;;\-#,##0\ &quot;đồng&quot;"/>
    <numFmt numFmtId="182" formatCode="#,##0\ &quot;đồng&quot;;[Red]\-#,##0\ &quot;đồng&quot;"/>
    <numFmt numFmtId="183" formatCode="#,##0.00\ &quot;đồng&quot;;\-#,##0.00\ &quot;đồng&quot;"/>
    <numFmt numFmtId="184" formatCode="#,##0.00\ &quot;đồng&quot;;[Red]\-#,##0.00\ &quot;đồng&quot;"/>
    <numFmt numFmtId="185" formatCode="_-* #,##0\ &quot;đồng&quot;_-;\-* #,##0\ &quot;đồng&quot;_-;_-* &quot;-&quot;\ &quot;đồng&quot;_-;_-@_-"/>
    <numFmt numFmtId="186" formatCode="_-* #,##0\ _đ_ồ_n_g_-;\-* #,##0\ _đ_ồ_n_g_-;_-* &quot;-&quot;\ _đ_ồ_n_g_-;_-@_-"/>
    <numFmt numFmtId="187" formatCode="_-* #,##0.00\ &quot;đồng&quot;_-;\-* #,##0.00\ &quot;đồng&quot;_-;_-* &quot;-&quot;&quot;?&quot;&quot;?&quot;\ &quot;đồng&quot;_-;_-@_-"/>
    <numFmt numFmtId="188" formatCode="_-* #,##0.00\ _đ_ồ_n_g_-;\-* #,##0.00\ _đ_ồ_n_g_-;_-* &quot;-&quot;&quot;?&quot;&quot;?&quot;\ _đ_ồ_n_g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_-* #,##0\ &quot;₫&quot;_-;\-* #,##0\ &quot;₫&quot;_-;_-* &quot;-&quot;\ &quot;₫&quot;_-;_-@_-"/>
    <numFmt numFmtId="194" formatCode="_-* #,##0\ _₫_-;\-* #,##0\ _₫_-;_-* &quot;-&quot;\ _₫_-;_-@_-"/>
    <numFmt numFmtId="195" formatCode="_-* #,##0.00\ &quot;₫&quot;_-;\-* #,##0.00\ &quot;₫&quot;_-;_-* &quot;-&quot;&quot;?&quot;&quot;?&quot;\ &quot;₫&quot;_-;_-@_-"/>
    <numFmt numFmtId="196" formatCode="_-* #,##0.00\ _₫_-;\-* #,##0.00\ _₫_-;_-* &quot;-&quot;&quot;?&quot;&quot;?&quot;\ _₫_-;_-@_-"/>
    <numFmt numFmtId="197" formatCode="_(&quot;$&quot;* #,##0.00_);_(&quot;$&quot;* \(#,##0.00\);_(&quot;$&quot;* &quot;-&quot;&quot;?&quot;&quot;?&quot;_);_(@_)"/>
    <numFmt numFmtId="198" formatCode="0.0"/>
    <numFmt numFmtId="199" formatCode="0.0;[Red]0.0"/>
    <numFmt numFmtId="200" formatCode="0.000"/>
    <numFmt numFmtId="201" formatCode="_(* #,##0.0_);_(* \(#,##0.0\);_(* &quot;-&quot;&quot;?&quot;&quot;?&quot;_);_(@_)"/>
    <numFmt numFmtId="202" formatCode="[$-409]dddd\,\ mmmm\ dd\,\ yyyy"/>
    <numFmt numFmtId="203" formatCode="mmm\-yyyy"/>
    <numFmt numFmtId="204" formatCode="[$-42A]dd\ mmmm\ yyyy"/>
    <numFmt numFmtId="205" formatCode="[$-409]h:mm:ss\ AM/PM"/>
    <numFmt numFmtId="206" formatCode="_(* #,##0.0_);_(* \(#,##0.0\);_(* &quot;-&quot;??_);_(@_)"/>
  </numFmts>
  <fonts count="10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6"/>
      <color indexed="16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16"/>
      <name val="Arial"/>
      <family val="2"/>
    </font>
    <font>
      <b/>
      <sz val="9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3"/>
      <color indexed="8"/>
      <name val="Times New Roman"/>
      <family val="1"/>
    </font>
    <font>
      <b/>
      <sz val="22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20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6"/>
      <color indexed="8"/>
      <name val="Arial"/>
      <family val="2"/>
    </font>
    <font>
      <i/>
      <sz val="16"/>
      <color indexed="8"/>
      <name val="Arial"/>
      <family val="2"/>
    </font>
    <font>
      <sz val="26"/>
      <color indexed="8"/>
      <name val="Arial"/>
      <family val="2"/>
    </font>
    <font>
      <sz val="28"/>
      <color indexed="8"/>
      <name val="Arial"/>
      <family val="2"/>
    </font>
    <font>
      <u val="single"/>
      <sz val="28"/>
      <color indexed="8"/>
      <name val="Arial"/>
      <family val="2"/>
    </font>
    <font>
      <sz val="18"/>
      <color indexed="8"/>
      <name val="Arial"/>
      <family val="2"/>
    </font>
    <font>
      <b/>
      <sz val="28"/>
      <color indexed="8"/>
      <name val="Arial"/>
      <family val="2"/>
    </font>
    <font>
      <b/>
      <sz val="36"/>
      <color indexed="10"/>
      <name val="Arial"/>
      <family val="2"/>
    </font>
    <font>
      <b/>
      <sz val="26"/>
      <color indexed="8"/>
      <name val="Arial"/>
      <family val="2"/>
    </font>
    <font>
      <i/>
      <u val="single"/>
      <sz val="28"/>
      <color indexed="8"/>
      <name val="Arial"/>
      <family val="2"/>
    </font>
    <font>
      <i/>
      <sz val="28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/>
      <top style="dotted"/>
      <bottom style="dotted"/>
    </border>
    <border>
      <left style="thin"/>
      <right style="thin"/>
      <top style="dash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dotted"/>
      <bottom style="dotted"/>
    </border>
    <border>
      <left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13" fillId="0" borderId="0" xfId="0" applyFont="1" applyBorder="1" applyAlignment="1">
      <alignment horizontal="right"/>
    </xf>
    <xf numFmtId="1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4" fontId="1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4" fontId="20" fillId="0" borderId="0" xfId="0" applyNumberFormat="1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1" fontId="15" fillId="0" borderId="10" xfId="0" applyNumberFormat="1" applyFont="1" applyBorder="1" applyAlignment="1" quotePrefix="1">
      <alignment horizontal="center"/>
    </xf>
    <xf numFmtId="14" fontId="2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30" fillId="0" borderId="10" xfId="0" applyNumberFormat="1" applyFont="1" applyFill="1" applyBorder="1" applyAlignment="1">
      <alignment horizontal="left"/>
    </xf>
    <xf numFmtId="14" fontId="3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>
      <alignment/>
      <protection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62" applyFont="1" applyFill="1" applyBorder="1" applyAlignment="1">
      <alignment horizontal="center"/>
      <protection/>
    </xf>
    <xf numFmtId="14" fontId="19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62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right"/>
    </xf>
    <xf numFmtId="14" fontId="34" fillId="0" borderId="13" xfId="0" applyNumberFormat="1" applyFont="1" applyBorder="1" applyAlignment="1">
      <alignment/>
    </xf>
    <xf numFmtId="14" fontId="34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7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98" fontId="32" fillId="0" borderId="15" xfId="0" applyNumberFormat="1" applyFont="1" applyFill="1" applyBorder="1" applyAlignment="1">
      <alignment horizontal="left"/>
    </xf>
    <xf numFmtId="198" fontId="32" fillId="0" borderId="16" xfId="0" applyNumberFormat="1" applyFont="1" applyFill="1" applyBorder="1" applyAlignment="1">
      <alignment horizontal="left"/>
    </xf>
    <xf numFmtId="198" fontId="32" fillId="0" borderId="17" xfId="0" applyNumberFormat="1" applyFont="1" applyFill="1" applyBorder="1" applyAlignment="1">
      <alignment horizontal="left"/>
    </xf>
    <xf numFmtId="2" fontId="32" fillId="0" borderId="17" xfId="0" applyNumberFormat="1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19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14" fontId="11" fillId="0" borderId="10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32" fillId="0" borderId="10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3" fillId="0" borderId="0" xfId="0" applyFont="1" applyAlignment="1">
      <alignment/>
    </xf>
    <xf numFmtId="198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98" fontId="11" fillId="0" borderId="10" xfId="0" applyNumberFormat="1" applyFont="1" applyFill="1" applyBorder="1" applyAlignment="1">
      <alignment horizontal="center"/>
    </xf>
    <xf numFmtId="2" fontId="40" fillId="0" borderId="28" xfId="0" applyNumberFormat="1" applyFont="1" applyFill="1" applyBorder="1" applyAlignment="1">
      <alignment horizontal="left"/>
    </xf>
    <xf numFmtId="198" fontId="2" fillId="0" borderId="10" xfId="0" applyNumberFormat="1" applyFont="1" applyBorder="1" applyAlignment="1">
      <alignment horizontal="center" vertical="center" wrapText="1"/>
    </xf>
    <xf numFmtId="198" fontId="11" fillId="0" borderId="29" xfId="61" applyNumberFormat="1" applyFont="1" applyFill="1" applyBorder="1" applyAlignment="1">
      <alignment horizontal="center" vertical="center"/>
      <protection/>
    </xf>
    <xf numFmtId="198" fontId="11" fillId="0" borderId="30" xfId="61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shrinkToFit="1"/>
      <protection/>
    </xf>
    <xf numFmtId="198" fontId="4" fillId="0" borderId="10" xfId="58" applyNumberFormat="1" applyFont="1" applyFill="1" applyBorder="1" applyAlignment="1">
      <alignment horizontal="center" vertical="center" shrinkToFit="1"/>
      <protection/>
    </xf>
    <xf numFmtId="198" fontId="11" fillId="0" borderId="31" xfId="61" applyNumberFormat="1" applyFont="1" applyFill="1" applyBorder="1" applyAlignment="1">
      <alignment horizontal="center" vertical="center"/>
      <protection/>
    </xf>
    <xf numFmtId="198" fontId="0" fillId="36" borderId="10" xfId="0" applyNumberFormat="1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 shrinkToFit="1"/>
    </xf>
    <xf numFmtId="0" fontId="49" fillId="0" borderId="32" xfId="62" applyFont="1" applyFill="1" applyBorder="1" applyAlignment="1">
      <alignment horizontal="center" vertical="center" shrinkToFit="1"/>
      <protection/>
    </xf>
    <xf numFmtId="0" fontId="45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left" vertical="center" shrinkToFit="1"/>
    </xf>
    <xf numFmtId="0" fontId="2" fillId="37" borderId="35" xfId="0" applyFont="1" applyFill="1" applyBorder="1" applyAlignment="1">
      <alignment horizontal="left" vertical="center"/>
    </xf>
    <xf numFmtId="14" fontId="11" fillId="0" borderId="36" xfId="0" applyNumberFormat="1" applyFont="1" applyFill="1" applyBorder="1" applyAlignment="1" quotePrefix="1">
      <alignment horizontal="center" vertical="center"/>
    </xf>
    <xf numFmtId="0" fontId="47" fillId="0" borderId="37" xfId="62" applyFont="1" applyFill="1" applyBorder="1" applyAlignment="1">
      <alignment horizontal="center" vertical="center" wrapText="1"/>
      <protection/>
    </xf>
    <xf numFmtId="0" fontId="44" fillId="0" borderId="38" xfId="62" applyFont="1" applyFill="1" applyBorder="1" applyAlignment="1">
      <alignment horizontal="center" vertical="center"/>
      <protection/>
    </xf>
    <xf numFmtId="0" fontId="47" fillId="0" borderId="36" xfId="62" applyFont="1" applyFill="1" applyBorder="1" applyAlignment="1">
      <alignment horizontal="center" vertical="center" wrapText="1"/>
      <protection/>
    </xf>
    <xf numFmtId="0" fontId="49" fillId="0" borderId="34" xfId="62" applyFont="1" applyFill="1" applyBorder="1" applyAlignment="1">
      <alignment horizontal="center" vertical="center" shrinkToFit="1"/>
      <protection/>
    </xf>
    <xf numFmtId="0" fontId="0" fillId="3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1" fillId="0" borderId="14" xfId="0" applyNumberFormat="1" applyFont="1" applyBorder="1" applyAlignment="1" quotePrefix="1">
      <alignment horizontal="center"/>
    </xf>
    <xf numFmtId="14" fontId="21" fillId="0" borderId="18" xfId="0" applyNumberFormat="1" applyFont="1" applyBorder="1" applyAlignment="1" quotePrefix="1">
      <alignment horizont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4" fontId="16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30" fillId="0" borderId="14" xfId="0" applyNumberFormat="1" applyFont="1" applyBorder="1" applyAlignment="1">
      <alignment horizontal="left"/>
    </xf>
    <xf numFmtId="14" fontId="30" fillId="0" borderId="18" xfId="0" applyNumberFormat="1" applyFont="1" applyBorder="1" applyAlignment="1">
      <alignment horizontal="left"/>
    </xf>
    <xf numFmtId="0" fontId="11" fillId="0" borderId="32" xfId="57" applyFont="1" applyFill="1" applyBorder="1" applyAlignment="1">
      <alignment horizontal="left" vertical="center" shrinkToFit="1"/>
      <protection/>
    </xf>
    <xf numFmtId="0" fontId="2" fillId="0" borderId="40" xfId="57" applyFont="1" applyFill="1" applyBorder="1" applyAlignment="1">
      <alignment horizontal="left" vertical="center"/>
      <protection/>
    </xf>
    <xf numFmtId="14" fontId="11" fillId="0" borderId="38" xfId="57" applyNumberFormat="1" applyFont="1" applyFill="1" applyBorder="1" applyAlignment="1" quotePrefix="1">
      <alignment horizontal="center" vertical="center"/>
      <protection/>
    </xf>
    <xf numFmtId="0" fontId="11" fillId="0" borderId="38" xfId="57" applyFont="1" applyFill="1" applyBorder="1" applyAlignment="1">
      <alignment horizontal="center" vertical="center"/>
      <protection/>
    </xf>
    <xf numFmtId="206" fontId="100" fillId="0" borderId="41" xfId="42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K43_CHUAN Y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6"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571750" y="4133850"/>
          <a:ext cx="9372600" cy="573405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76200</xdr:rowOff>
    </xdr:from>
    <xdr:to>
      <xdr:col>11</xdr:col>
      <xdr:colOff>171450</xdr:colOff>
      <xdr:row>20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19575" y="4371975"/>
          <a:ext cx="6791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762125" y="3438525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781175" y="3286125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39</xdr:row>
      <xdr:rowOff>152400</xdr:rowOff>
    </xdr:from>
    <xdr:to>
      <xdr:col>12</xdr:col>
      <xdr:colOff>495300</xdr:colOff>
      <xdr:row>41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95600" y="9420225"/>
          <a:ext cx="8953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790700" y="2562225"/>
          <a:ext cx="3695700" cy="6096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209550</xdr:rowOff>
    </xdr:from>
    <xdr:to>
      <xdr:col>4</xdr:col>
      <xdr:colOff>247650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781175" y="2714625"/>
          <a:ext cx="3419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40</xdr:row>
      <xdr:rowOff>76200</xdr:rowOff>
    </xdr:from>
    <xdr:to>
      <xdr:col>14</xdr:col>
      <xdr:colOff>866775</xdr:colOff>
      <xdr:row>156</xdr:row>
      <xdr:rowOff>47625</xdr:rowOff>
    </xdr:to>
    <xdr:sp>
      <xdr:nvSpPr>
        <xdr:cNvPr id="9" name="AutoShape 40"/>
        <xdr:cNvSpPr>
          <a:spLocks/>
        </xdr:cNvSpPr>
      </xdr:nvSpPr>
      <xdr:spPr>
        <a:xfrm>
          <a:off x="1200150" y="9544050"/>
          <a:ext cx="12973050" cy="31242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trường tổ chức thi lần 2 trong tháng </a:t>
          </a:r>
          <a:r>
            <a:rPr lang="en-US" cap="none" sz="2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12/2017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Đề nghị những sinh viên không đủ điểm trung bình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(ĐTB&lt;5,0)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đăng ký thi lần 2 tại cơ sở đang học.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17/10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28/10/2017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thi lần 2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01/11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18/11/2017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Địa điểm thi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Cơ sở 1 Bà Rịa; </a:t>
          </a:r>
          <a:r>
            <a:rPr lang="en-US" cap="none" sz="28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Xem lịch thi lần 2 chi tiết tại văn phòng cơ sở..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showGridLines="0" tabSelected="1" zoomScale="70" zoomScaleNormal="70" zoomScalePageLayoutView="0" workbookViewId="0" topLeftCell="A39">
      <selection activeCell="K15" sqref="K15"/>
    </sheetView>
  </sheetViews>
  <sheetFormatPr defaultColWidth="10.00390625" defaultRowHeight="12.75"/>
  <cols>
    <col min="1" max="1" width="5.57421875" style="6" customWidth="1"/>
    <col min="2" max="2" width="19.8515625" style="6" customWidth="1"/>
    <col min="3" max="3" width="36.421875" style="6" customWidth="1"/>
    <col min="4" max="4" width="12.421875" style="6" customWidth="1"/>
    <col min="5" max="5" width="18.421875" style="39" customWidth="1"/>
    <col min="6" max="6" width="25.00390625" style="41" customWidth="1"/>
    <col min="7" max="7" width="13.5742187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17.421875" style="37" customWidth="1"/>
    <col min="16" max="16" width="13.28125" style="37" customWidth="1"/>
    <col min="17" max="16384" width="10.00390625" style="37" customWidth="1"/>
  </cols>
  <sheetData>
    <row r="1" spans="1:8" ht="18.75">
      <c r="A1" s="156"/>
      <c r="B1" s="156"/>
      <c r="C1" s="156"/>
      <c r="D1" s="156"/>
      <c r="H1" s="115" t="s">
        <v>47</v>
      </c>
    </row>
    <row r="2" spans="1:13" ht="18.75">
      <c r="A2" s="156"/>
      <c r="B2" s="156"/>
      <c r="C2" s="156"/>
      <c r="D2" s="156"/>
      <c r="G2" s="156" t="s">
        <v>43</v>
      </c>
      <c r="H2" s="156"/>
      <c r="I2" s="156"/>
      <c r="J2" s="156"/>
      <c r="K2" s="156"/>
      <c r="L2" s="156"/>
      <c r="M2" s="156"/>
    </row>
    <row r="3" ht="12.75"/>
    <row r="4" ht="12.75"/>
    <row r="5" spans="1:13" ht="30">
      <c r="A5" s="155" t="s">
        <v>61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ht="18.75">
      <c r="A6" s="1"/>
      <c r="B6" s="1"/>
      <c r="C6" s="1"/>
      <c r="D6" s="113" t="s">
        <v>42</v>
      </c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13"/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5" t="s">
        <v>29</v>
      </c>
      <c r="D9" s="160" t="str">
        <f>VLOOKUP($F$13,$C$48:$E$53,1,0)</f>
        <v>Tin học</v>
      </c>
      <c r="E9" s="160"/>
      <c r="G9" s="75" t="s">
        <v>12</v>
      </c>
      <c r="H9" s="161" t="str">
        <f>VLOOKUP($F$13,$C$48:$E$53,2,0)</f>
        <v>Thầy Hiếu</v>
      </c>
      <c r="I9" s="162"/>
      <c r="J9" s="162"/>
      <c r="K9" s="162"/>
      <c r="L9" s="162"/>
      <c r="M9" s="163"/>
    </row>
    <row r="10" spans="1:14" ht="15.75">
      <c r="A10" s="37"/>
      <c r="B10" s="8"/>
      <c r="C10" s="75" t="s">
        <v>13</v>
      </c>
      <c r="D10" s="164" t="str">
        <f>VLOOKUP($F$13,$C$48:$E$53,3,0)</f>
        <v>-</v>
      </c>
      <c r="E10" s="164"/>
      <c r="G10" s="75" t="s">
        <v>14</v>
      </c>
      <c r="H10" s="76" t="str">
        <f>VLOOKUP($F$13,$C$47:$F$53,4,0)</f>
        <v>-</v>
      </c>
      <c r="I10" s="77"/>
      <c r="J10" s="77"/>
      <c r="K10" s="78" t="s">
        <v>15</v>
      </c>
      <c r="L10" s="77"/>
      <c r="M10" s="77"/>
      <c r="N10" s="46"/>
    </row>
    <row r="11" spans="1:15" ht="18.75" customHeight="1">
      <c r="A11" s="9"/>
      <c r="B11" s="10"/>
      <c r="C11" s="10"/>
      <c r="D11" s="169" t="s">
        <v>16</v>
      </c>
      <c r="E11" s="169"/>
      <c r="F11" s="12">
        <f ca="1">TODAY()</f>
        <v>43022</v>
      </c>
      <c r="G11" s="13"/>
      <c r="H11" s="170" t="s">
        <v>17</v>
      </c>
      <c r="I11" s="170"/>
      <c r="J11" s="170"/>
      <c r="K11" s="171"/>
      <c r="L11" s="157" t="str">
        <f>VLOOKUP($F$13,$C$47:$G$53,5,0)</f>
        <v>-</v>
      </c>
      <c r="M11" s="158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18.75" customHeight="1">
      <c r="A13" s="9"/>
      <c r="B13" s="10"/>
      <c r="C13" s="10"/>
      <c r="D13" s="11"/>
      <c r="E13" s="11"/>
      <c r="F13" s="12" t="s">
        <v>50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2" customFormat="1" ht="18.75" customHeight="1">
      <c r="A16" s="21"/>
      <c r="B16" s="21"/>
      <c r="C16" s="21"/>
      <c r="D16" s="22"/>
      <c r="E16" s="23"/>
      <c r="F16" s="51" t="s">
        <v>51</v>
      </c>
      <c r="G16" s="24"/>
      <c r="H16" s="165" t="s">
        <v>18</v>
      </c>
      <c r="I16" s="165"/>
      <c r="J16" s="165"/>
      <c r="K16" s="166"/>
      <c r="L16" s="25">
        <f>COUNTA(#REF!)</f>
        <v>1</v>
      </c>
      <c r="M16" s="26"/>
      <c r="O16" s="53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67" t="s">
        <v>19</v>
      </c>
      <c r="E24" s="167"/>
      <c r="F24" s="69" t="str">
        <f>C59&amp;" "&amp;D59</f>
        <v>Hàn Thị Ngọc  Hà</v>
      </c>
      <c r="G24" s="70"/>
      <c r="H24" s="70"/>
      <c r="I24" s="71"/>
      <c r="J24" s="71"/>
      <c r="K24" s="72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67" t="s">
        <v>20</v>
      </c>
      <c r="E26" s="168"/>
      <c r="F26" s="31" t="str">
        <f>E59</f>
        <v>08/02/1986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72"/>
      <c r="E27" s="172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67" t="s">
        <v>21</v>
      </c>
      <c r="E28" s="168"/>
      <c r="F28" s="173" t="str">
        <f>F59</f>
        <v>Bình Thuận</v>
      </c>
      <c r="G28" s="174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59" t="s">
        <v>30</v>
      </c>
      <c r="E30" s="159"/>
      <c r="F30" s="159"/>
      <c r="G30" s="159"/>
      <c r="H30" s="159"/>
      <c r="I30" s="159"/>
      <c r="J30" s="159"/>
      <c r="K30" s="159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 hidden="1">
      <c r="A32" s="20"/>
      <c r="B32" s="20"/>
      <c r="C32" s="20"/>
      <c r="D32" s="62"/>
      <c r="E32" s="67" t="s">
        <v>33</v>
      </c>
      <c r="F32" s="82">
        <f>G59</f>
        <v>0</v>
      </c>
      <c r="G32" s="20"/>
      <c r="H32" s="20"/>
      <c r="J32" s="20"/>
      <c r="K32" s="20"/>
      <c r="L32" s="20"/>
      <c r="M32" s="20"/>
    </row>
    <row r="33" spans="1:13" ht="24.75" customHeight="1" hidden="1">
      <c r="A33" s="20"/>
      <c r="B33" s="20"/>
      <c r="C33" s="20"/>
      <c r="D33" s="42"/>
      <c r="E33" s="67" t="s">
        <v>34</v>
      </c>
      <c r="F33" s="83">
        <f>IF($I$55=2,AVERAGE($H$59:$I$59),H59)</f>
        <v>0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7" t="s">
        <v>35</v>
      </c>
      <c r="F34" s="109">
        <f>IF($K$55=2,AVERAGE($J$59:$K$59),$J$59)</f>
        <v>8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62"/>
      <c r="E35" s="67" t="s">
        <v>36</v>
      </c>
      <c r="F35" s="120">
        <f>L59</f>
        <v>4.8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2"/>
      <c r="E36" s="114">
        <f>IF(LEFT(F38,1)="T","ĐIỂM THI LẦN 2: ","")</f>
      </c>
      <c r="F36" s="84">
        <f>IF(LEFT(F38,1)="T",M59,"")</f>
      </c>
      <c r="G36" s="20"/>
      <c r="H36" s="20"/>
      <c r="J36" s="20"/>
      <c r="K36" s="20"/>
      <c r="L36" s="20"/>
      <c r="M36" s="20"/>
    </row>
    <row r="37" spans="1:13" ht="24.75" customHeight="1" thickBot="1">
      <c r="A37" s="20"/>
      <c r="B37" s="20"/>
      <c r="C37" s="20"/>
      <c r="D37" s="62"/>
      <c r="E37" s="67" t="s">
        <v>37</v>
      </c>
      <c r="F37" s="85">
        <f>N59</f>
        <v>5.8</v>
      </c>
      <c r="G37" s="20"/>
      <c r="H37" s="20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20"/>
      <c r="E38" s="68" t="s">
        <v>31</v>
      </c>
      <c r="F38" s="110">
        <f>O59</f>
      </c>
      <c r="G38" s="64"/>
      <c r="H38" s="64"/>
      <c r="I38" s="65"/>
      <c r="J38" s="64"/>
      <c r="K38" s="66"/>
      <c r="L38" s="20"/>
      <c r="M38" s="20"/>
    </row>
    <row r="39" spans="1:13" ht="18.75">
      <c r="A39" s="20"/>
      <c r="B39" s="20"/>
      <c r="C39" s="20"/>
      <c r="D39" s="35"/>
      <c r="E39" s="37"/>
      <c r="F39" s="63"/>
      <c r="G39" s="63"/>
      <c r="H39" s="63"/>
      <c r="J39" s="20"/>
      <c r="K39" s="20"/>
      <c r="L39" s="20"/>
      <c r="M39" s="20"/>
    </row>
    <row r="40" spans="1:13" ht="15.75">
      <c r="A40" s="20"/>
      <c r="B40" s="20"/>
      <c r="C40" s="20"/>
      <c r="D40" s="20"/>
      <c r="E40" s="20"/>
      <c r="F40" s="27"/>
      <c r="G40" s="20"/>
      <c r="H40" s="20"/>
      <c r="I40" s="20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 hidden="1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6.5" customHeight="1" hidden="1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/>
      <c r="B46" s="20"/>
      <c r="C46" s="20"/>
      <c r="D46" s="20" t="s">
        <v>22</v>
      </c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36" t="s">
        <v>23</v>
      </c>
      <c r="B47" s="56"/>
      <c r="C47" s="54" t="s">
        <v>29</v>
      </c>
      <c r="D47" s="54" t="s">
        <v>24</v>
      </c>
      <c r="E47" s="55" t="s">
        <v>25</v>
      </c>
      <c r="F47" s="36" t="s">
        <v>26</v>
      </c>
      <c r="G47" s="36" t="s">
        <v>27</v>
      </c>
      <c r="H47" s="20"/>
      <c r="I47" s="20"/>
      <c r="J47" s="20"/>
      <c r="K47" s="20"/>
      <c r="L47" s="20"/>
      <c r="M47" s="20"/>
    </row>
    <row r="48" spans="1:13" ht="15.75" hidden="1">
      <c r="A48" s="56">
        <v>1</v>
      </c>
      <c r="B48" s="56"/>
      <c r="C48" s="92" t="s">
        <v>49</v>
      </c>
      <c r="D48" s="56" t="s">
        <v>46</v>
      </c>
      <c r="E48" s="94" t="s">
        <v>44</v>
      </c>
      <c r="F48" s="94" t="s">
        <v>44</v>
      </c>
      <c r="G48" s="94" t="s">
        <v>44</v>
      </c>
      <c r="H48" s="20"/>
      <c r="I48" s="20"/>
      <c r="J48" s="20"/>
      <c r="K48" s="20"/>
      <c r="L48" s="20"/>
      <c r="M48" s="20"/>
    </row>
    <row r="49" spans="1:13" ht="15.75" hidden="1">
      <c r="A49" s="56">
        <v>2</v>
      </c>
      <c r="B49" s="56"/>
      <c r="C49" s="92" t="s">
        <v>50</v>
      </c>
      <c r="D49" s="56" t="s">
        <v>45</v>
      </c>
      <c r="E49" s="94" t="s">
        <v>44</v>
      </c>
      <c r="F49" s="94" t="s">
        <v>44</v>
      </c>
      <c r="G49" s="94" t="s">
        <v>44</v>
      </c>
      <c r="H49" s="20"/>
      <c r="I49" s="20"/>
      <c r="J49" s="20"/>
      <c r="K49" s="20"/>
      <c r="L49" s="20"/>
      <c r="M49" s="20"/>
    </row>
    <row r="50" spans="1:13" ht="15.75" hidden="1">
      <c r="A50" s="56">
        <v>3</v>
      </c>
      <c r="B50" s="56"/>
      <c r="C50" s="92"/>
      <c r="D50" s="56"/>
      <c r="E50" s="94" t="s">
        <v>44</v>
      </c>
      <c r="F50" s="94" t="s">
        <v>44</v>
      </c>
      <c r="G50" s="94" t="s">
        <v>44</v>
      </c>
      <c r="H50" s="20"/>
      <c r="I50" s="20"/>
      <c r="J50" s="20"/>
      <c r="K50" s="20"/>
      <c r="L50" s="20"/>
      <c r="M50" s="20"/>
    </row>
    <row r="51" spans="1:13" ht="15.75" hidden="1">
      <c r="A51" s="56">
        <v>4</v>
      </c>
      <c r="B51" s="56"/>
      <c r="C51" s="92"/>
      <c r="D51" s="56"/>
      <c r="E51" s="94"/>
      <c r="F51" s="94"/>
      <c r="G51" s="94"/>
      <c r="H51" s="20"/>
      <c r="I51" s="20"/>
      <c r="J51" s="20"/>
      <c r="K51" s="20"/>
      <c r="L51" s="20"/>
      <c r="M51" s="20"/>
    </row>
    <row r="52" spans="1:13" ht="15.75" hidden="1">
      <c r="A52" s="56">
        <v>5</v>
      </c>
      <c r="B52" s="56"/>
      <c r="C52" s="92"/>
      <c r="D52" s="56"/>
      <c r="E52" s="94"/>
      <c r="F52" s="56"/>
      <c r="G52" s="57"/>
      <c r="H52" s="20"/>
      <c r="I52" s="20"/>
      <c r="J52" s="20"/>
      <c r="K52" s="20"/>
      <c r="L52" s="20"/>
      <c r="M52" s="20"/>
    </row>
    <row r="53" spans="1:13" ht="15.75" hidden="1">
      <c r="A53" s="56">
        <v>6</v>
      </c>
      <c r="B53" s="56"/>
      <c r="C53" s="92"/>
      <c r="D53" s="56"/>
      <c r="E53" s="94"/>
      <c r="F53" s="56"/>
      <c r="G53" s="57"/>
      <c r="H53" s="20"/>
      <c r="I53" s="20"/>
      <c r="J53" s="20"/>
      <c r="K53" s="20"/>
      <c r="L53" s="20"/>
      <c r="M53" s="20"/>
    </row>
    <row r="54" spans="1:13" ht="15.75" hidden="1">
      <c r="A54" s="20"/>
      <c r="B54" s="20"/>
      <c r="C54" s="20"/>
      <c r="D54" s="20"/>
      <c r="E54" s="20"/>
      <c r="F54" s="27"/>
      <c r="G54" s="20"/>
      <c r="H54" s="20"/>
      <c r="I54" s="20"/>
      <c r="J54" s="20"/>
      <c r="K54" s="20"/>
      <c r="L54" s="20"/>
      <c r="M54" s="20"/>
    </row>
    <row r="55" spans="1:13" ht="15.75" hidden="1">
      <c r="A55" s="87" t="s">
        <v>32</v>
      </c>
      <c r="B55" s="37"/>
      <c r="C55" s="20"/>
      <c r="D55" s="20"/>
      <c r="E55" s="20"/>
      <c r="F55" s="27"/>
      <c r="G55" s="20"/>
      <c r="H55" s="88" t="s">
        <v>41</v>
      </c>
      <c r="I55" s="36"/>
      <c r="J55" s="88" t="s">
        <v>41</v>
      </c>
      <c r="K55" s="36"/>
      <c r="L55" s="20"/>
      <c r="M55" s="20"/>
    </row>
    <row r="56" spans="1:15" ht="73.5" customHeight="1" hidden="1">
      <c r="A56" s="20"/>
      <c r="B56" s="143" t="s">
        <v>40</v>
      </c>
      <c r="C56" s="146" t="s">
        <v>1</v>
      </c>
      <c r="D56" s="147"/>
      <c r="E56" s="140" t="s">
        <v>2</v>
      </c>
      <c r="F56" s="140" t="s">
        <v>3</v>
      </c>
      <c r="G56" s="152" t="s">
        <v>4</v>
      </c>
      <c r="H56" s="152" t="s">
        <v>5</v>
      </c>
      <c r="I56" s="152"/>
      <c r="J56" s="152" t="s">
        <v>6</v>
      </c>
      <c r="K56" s="152"/>
      <c r="L56" s="153" t="s">
        <v>7</v>
      </c>
      <c r="M56" s="154"/>
      <c r="N56" s="143" t="s">
        <v>8</v>
      </c>
      <c r="O56" s="143" t="s">
        <v>9</v>
      </c>
    </row>
    <row r="57" spans="1:15" ht="15.75" hidden="1">
      <c r="A57" s="20"/>
      <c r="B57" s="141"/>
      <c r="C57" s="148"/>
      <c r="D57" s="149"/>
      <c r="E57" s="141"/>
      <c r="F57" s="141"/>
      <c r="G57" s="152"/>
      <c r="H57" s="4" t="s">
        <v>10</v>
      </c>
      <c r="I57" s="4" t="s">
        <v>11</v>
      </c>
      <c r="J57" s="4" t="s">
        <v>10</v>
      </c>
      <c r="K57" s="4" t="s">
        <v>11</v>
      </c>
      <c r="L57" s="79" t="s">
        <v>38</v>
      </c>
      <c r="M57" s="5" t="s">
        <v>39</v>
      </c>
      <c r="N57" s="144"/>
      <c r="O57" s="144"/>
    </row>
    <row r="58" spans="1:15" ht="15.75" hidden="1">
      <c r="A58" s="20"/>
      <c r="B58" s="142"/>
      <c r="C58" s="150"/>
      <c r="D58" s="151"/>
      <c r="E58" s="142"/>
      <c r="F58" s="142"/>
      <c r="G58" s="5"/>
      <c r="H58" s="4"/>
      <c r="I58" s="4"/>
      <c r="J58" s="4"/>
      <c r="K58" s="4"/>
      <c r="L58" s="5"/>
      <c r="M58" s="5"/>
      <c r="N58" s="145"/>
      <c r="O58" s="145"/>
    </row>
    <row r="59" spans="1:15" ht="26.25" customHeight="1" hidden="1">
      <c r="A59" s="20"/>
      <c r="B59" s="86" t="str">
        <f>VLOOKUP($F$16,$B$67:$F$69,1,0)</f>
        <v>CN-2360-K57</v>
      </c>
      <c r="C59" s="86" t="str">
        <f>VLOOKUP($F$16,$B$67:$F$69,2,0)</f>
        <v>Hàn Thị Ngọc </v>
      </c>
      <c r="D59" s="86" t="str">
        <f>VLOOKUP($F$16,$B$67:$F$69,3,0)</f>
        <v>Hà</v>
      </c>
      <c r="E59" s="86" t="str">
        <f>VLOOKUP($F$16,$B$67:$F$69,4,0)</f>
        <v>08/02/1986</v>
      </c>
      <c r="F59" s="86" t="str">
        <f>VLOOKUP($F$16,$B$67:$F$69,5,0)</f>
        <v>Bình Thuận</v>
      </c>
      <c r="G59" s="111">
        <f>VLOOKUP($F$16,IF($F$13=$C$48,$B$67:$O$69,IF($F$13=$C$49,$B$79:$O$80,IF($F$13=$C$50,$B$89:$O$90,IF($F$13=$C$51,$B$99:$O$100,IF($F$13=$C$52,$B$109:$O$110,IF($F$13=$C$53,$B$119:$O$120)))))),6,0)</f>
        <v>0</v>
      </c>
      <c r="H59" s="111">
        <f>VLOOKUP($F$16,IF($F$13=$C$48,$B$67:$O$69,IF($F$13=$C$49,$B$79:$O$80,IF($F$13=$C$50,$B$89:$O$90,IF($F$13=$C$51,$B$99:$O$100,IF($F$13=$C$52,$B$109:$O$110,IF($F$13=$C$53,$B$119:$O$120)))))),7,0)</f>
        <v>0</v>
      </c>
      <c r="I59" s="111">
        <f>VLOOKUP($F$16,IF($F$13=$C$48,$B$67:$O$69,IF($F$13=$C$49,$B$79:$O$80,IF($F$13=$C$50,$B$89:$O$90,IF($F$13=$C$51,$B$99:$O$100,IF($F$13=$C$52,$B$109:$O$110,IF($F$13=$C$53,$B$119:$O$120)))))),8,0)</f>
        <v>0</v>
      </c>
      <c r="J59" s="111">
        <f>VLOOKUP($F$16,IF($F$13=$C$48,$B$67:$O$69,IF($F$13=$C$49,$B$79:$O$80,IF($F$13=$C$50,$B$89:$O$90,IF($F$13=$C$51,$B$99:$O$100,IF($F$13=$C$52,$B$109:$O$110,IF($F$13=$C$53,$B$119:$O$120)))))),9,0)</f>
        <v>8</v>
      </c>
      <c r="K59" s="111">
        <f>VLOOKUP($F$16,IF($F$13=$C$48,$B$67:$O$69,IF($F$13=$C$49,$B$79:$O$80,IF($F$13=$C$50,$B$89:$O$90,IF($F$13=$C$51,$B$99:$O$100,IF($F$13=$C$52,$B$109:$O$110,IF($F$13=$C$53,$B$119:$O$120)))))),10,0)</f>
        <v>0</v>
      </c>
      <c r="L59" s="111">
        <f>VLOOKUP($F$16,IF($F$13=$C$48,$B$67:$O$69,IF($F$13=$C$49,$B$79:$O$80,IF($F$13=$C$50,$B$89:$O$90,IF($F$13=$C$51,$B$99:$O$100,IF($F$13=$C$52,$B$109:$O$110,IF($F$13=$C$53,$B$119:$O$120)))))),11,0)</f>
        <v>4.8</v>
      </c>
      <c r="M59" s="111">
        <f>VLOOKUP($F$16,IF($F$13=$C$48,$B$67:$O$69,IF($F$13=$C$49,$B$79:$O$80,IF($F$13=$C$50,$B$89:$O$90,IF($F$13=$C$51,$B$99:$O$100,IF($F$13=$C$52,$B$109:$O$110,IF($F$13=$C$53,$B$119:$O$120)))))),12,0)</f>
        <v>0</v>
      </c>
      <c r="N59" s="111">
        <f>VLOOKUP($F$16,IF($F$13=$C$48,$B$67:$O$69,IF($F$13=$C$49,$B$79:$O$80,IF($F$13=$C$50,$B$89:$O$90,IF($F$13=$C$51,$B$99:$O$100,IF($F$13=$C$52,$B$109:$O$110,IF($F$13=$C$53,$B$119:$O$120)))))),13,0)</f>
        <v>5.8</v>
      </c>
      <c r="O59" s="111">
        <f>VLOOKUP($F$16,IF($F$13=$C$48,$B$67:$O$69,IF($F$13=$C$49,$B$79:$O$80,IF($F$13=$C$50,$B$89:$O$90,IF($F$13=$C$51,$B$99:$O$100,IF($F$13=$C$52,$B$109:$O$110,IF($F$13=$C$53,$B$119:$O$120)))))),14,0)</f>
      </c>
    </row>
    <row r="60" ht="15.75" hidden="1"/>
    <row r="61" spans="1:13" s="61" customFormat="1" ht="15" customHeight="1" hidden="1">
      <c r="A61" s="58"/>
      <c r="B61" s="59"/>
      <c r="C61" s="58" t="s">
        <v>28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3" s="61" customFormat="1" ht="15" customHeight="1" hidden="1">
      <c r="A62" s="73"/>
      <c r="B62" s="74"/>
      <c r="C62" s="73"/>
    </row>
    <row r="63" ht="15.75" hidden="1">
      <c r="A63" s="6" t="str">
        <f>C48</f>
        <v>Lập trình Pascal</v>
      </c>
    </row>
    <row r="64" spans="1:15" ht="63.75" customHeight="1" hidden="1">
      <c r="A64" s="140" t="s">
        <v>0</v>
      </c>
      <c r="B64" s="143" t="s">
        <v>40</v>
      </c>
      <c r="C64" s="146" t="s">
        <v>1</v>
      </c>
      <c r="D64" s="147"/>
      <c r="E64" s="140" t="s">
        <v>2</v>
      </c>
      <c r="F64" s="140" t="s">
        <v>3</v>
      </c>
      <c r="G64" s="152" t="s">
        <v>4</v>
      </c>
      <c r="H64" s="152" t="s">
        <v>5</v>
      </c>
      <c r="I64" s="152"/>
      <c r="J64" s="152" t="s">
        <v>6</v>
      </c>
      <c r="K64" s="152"/>
      <c r="L64" s="153" t="s">
        <v>7</v>
      </c>
      <c r="M64" s="154"/>
      <c r="N64" s="143" t="s">
        <v>8</v>
      </c>
      <c r="O64" s="143" t="s">
        <v>9</v>
      </c>
    </row>
    <row r="65" spans="1:15" ht="15.75" hidden="1">
      <c r="A65" s="141"/>
      <c r="B65" s="141"/>
      <c r="C65" s="148"/>
      <c r="D65" s="149"/>
      <c r="E65" s="141"/>
      <c r="F65" s="141"/>
      <c r="G65" s="152"/>
      <c r="H65" s="4" t="s">
        <v>10</v>
      </c>
      <c r="I65" s="4" t="s">
        <v>11</v>
      </c>
      <c r="J65" s="4" t="s">
        <v>10</v>
      </c>
      <c r="K65" s="4" t="s">
        <v>11</v>
      </c>
      <c r="L65" s="79" t="s">
        <v>38</v>
      </c>
      <c r="M65" s="5" t="s">
        <v>39</v>
      </c>
      <c r="N65" s="144"/>
      <c r="O65" s="144"/>
    </row>
    <row r="66" spans="1:15" ht="15.75" hidden="1">
      <c r="A66" s="142"/>
      <c r="B66" s="142"/>
      <c r="C66" s="150"/>
      <c r="D66" s="151"/>
      <c r="E66" s="142"/>
      <c r="F66" s="142"/>
      <c r="G66" s="5"/>
      <c r="H66" s="4"/>
      <c r="I66" s="4"/>
      <c r="J66" s="4"/>
      <c r="K66" s="4"/>
      <c r="L66" s="5"/>
      <c r="M66" s="5"/>
      <c r="N66" s="145"/>
      <c r="O66" s="145"/>
    </row>
    <row r="67" spans="1:18" ht="16.5" hidden="1">
      <c r="A67" s="128">
        <v>1</v>
      </c>
      <c r="B67" s="129" t="s">
        <v>51</v>
      </c>
      <c r="C67" s="175" t="s">
        <v>52</v>
      </c>
      <c r="D67" s="176" t="s">
        <v>53</v>
      </c>
      <c r="E67" s="177" t="s">
        <v>54</v>
      </c>
      <c r="F67" s="178" t="s">
        <v>55</v>
      </c>
      <c r="G67" s="124"/>
      <c r="H67" s="91"/>
      <c r="I67" s="91"/>
      <c r="J67" s="135"/>
      <c r="K67" s="135"/>
      <c r="L67" s="135">
        <v>6</v>
      </c>
      <c r="M67" s="127"/>
      <c r="N67" s="117">
        <f>ROUND(L67*0.7+J67*0.3,1)</f>
        <v>4.2</v>
      </c>
      <c r="O67" s="118" t="s">
        <v>48</v>
      </c>
      <c r="Q67" s="138"/>
      <c r="R67" s="125"/>
    </row>
    <row r="68" spans="1:18" ht="16.5" hidden="1">
      <c r="A68" s="128">
        <v>2</v>
      </c>
      <c r="B68" s="129" t="s">
        <v>56</v>
      </c>
      <c r="C68" s="175" t="s">
        <v>57</v>
      </c>
      <c r="D68" s="176" t="s">
        <v>58</v>
      </c>
      <c r="E68" s="177" t="s">
        <v>59</v>
      </c>
      <c r="F68" s="178" t="s">
        <v>60</v>
      </c>
      <c r="G68" s="124"/>
      <c r="H68" s="91"/>
      <c r="I68" s="91"/>
      <c r="J68" s="135"/>
      <c r="K68" s="135"/>
      <c r="L68" s="135">
        <v>6.5</v>
      </c>
      <c r="M68" s="127"/>
      <c r="N68" s="117">
        <f>ROUND(L68*0.7+J68*0.3,1)</f>
        <v>4.6</v>
      </c>
      <c r="O68" s="118" t="s">
        <v>48</v>
      </c>
      <c r="Q68" s="139"/>
      <c r="R68" s="125"/>
    </row>
    <row r="69" spans="1:18" ht="16.5" hidden="1">
      <c r="A69" s="130"/>
      <c r="B69" s="137"/>
      <c r="C69" s="131"/>
      <c r="D69" s="132"/>
      <c r="E69" s="133"/>
      <c r="F69" s="138"/>
      <c r="G69" s="124"/>
      <c r="H69" s="91"/>
      <c r="I69" s="91"/>
      <c r="J69" s="136"/>
      <c r="K69" s="136"/>
      <c r="L69" s="136"/>
      <c r="M69" s="127"/>
      <c r="N69" s="117"/>
      <c r="O69" s="118"/>
      <c r="Q69" s="138"/>
      <c r="R69" s="125"/>
    </row>
    <row r="70" spans="17:18" ht="15.75" hidden="1">
      <c r="Q70" s="119"/>
      <c r="R70" s="119"/>
    </row>
    <row r="71" spans="17:18" ht="15.75" hidden="1">
      <c r="Q71" s="119"/>
      <c r="R71" s="119"/>
    </row>
    <row r="72" ht="15.75" hidden="1"/>
    <row r="73" ht="15.75" hidden="1"/>
    <row r="74" ht="15.75" hidden="1"/>
    <row r="75" ht="15.75" hidden="1">
      <c r="A75" s="6" t="str">
        <f>C49</f>
        <v>Tin học</v>
      </c>
    </row>
    <row r="76" spans="1:15" ht="63.75" customHeight="1" hidden="1">
      <c r="A76" s="140" t="s">
        <v>0</v>
      </c>
      <c r="B76" s="95" t="s">
        <v>40</v>
      </c>
      <c r="C76" s="103" t="s">
        <v>1</v>
      </c>
      <c r="D76" s="104"/>
      <c r="E76" s="101" t="s">
        <v>2</v>
      </c>
      <c r="F76" s="101" t="s">
        <v>3</v>
      </c>
      <c r="G76" s="5" t="s">
        <v>4</v>
      </c>
      <c r="H76" s="5" t="s">
        <v>5</v>
      </c>
      <c r="I76" s="5"/>
      <c r="J76" s="5" t="s">
        <v>6</v>
      </c>
      <c r="K76" s="5"/>
      <c r="L76" s="99" t="s">
        <v>7</v>
      </c>
      <c r="M76" s="100"/>
      <c r="N76" s="95" t="s">
        <v>8</v>
      </c>
      <c r="O76" s="95" t="s">
        <v>9</v>
      </c>
    </row>
    <row r="77" spans="1:15" ht="15.75" hidden="1">
      <c r="A77" s="141"/>
      <c r="B77" s="102"/>
      <c r="C77" s="105"/>
      <c r="D77" s="106"/>
      <c r="E77" s="102"/>
      <c r="F77" s="102"/>
      <c r="G77" s="5"/>
      <c r="H77" s="4" t="s">
        <v>10</v>
      </c>
      <c r="I77" s="4" t="s">
        <v>11</v>
      </c>
      <c r="J77" s="4" t="s">
        <v>10</v>
      </c>
      <c r="K77" s="4" t="s">
        <v>11</v>
      </c>
      <c r="L77" s="79" t="s">
        <v>38</v>
      </c>
      <c r="M77" s="5" t="s">
        <v>39</v>
      </c>
      <c r="N77" s="97"/>
      <c r="O77" s="97"/>
    </row>
    <row r="78" spans="1:15" ht="15.75" hidden="1">
      <c r="A78" s="142"/>
      <c r="B78" s="96"/>
      <c r="C78" s="107"/>
      <c r="D78" s="108"/>
      <c r="E78" s="96"/>
      <c r="F78" s="96"/>
      <c r="G78" s="5"/>
      <c r="H78" s="4"/>
      <c r="I78" s="4"/>
      <c r="J78" s="4"/>
      <c r="K78" s="4"/>
      <c r="L78" s="5"/>
      <c r="M78" s="5"/>
      <c r="N78" s="98"/>
      <c r="O78" s="98"/>
    </row>
    <row r="79" spans="1:18" ht="17.25" hidden="1" thickBot="1">
      <c r="A79" s="2">
        <v>1</v>
      </c>
      <c r="B79" s="81" t="str">
        <f>B67</f>
        <v>CN-2360-K57</v>
      </c>
      <c r="C79" s="89" t="str">
        <f>C67</f>
        <v>Hàn Thị Ngọc </v>
      </c>
      <c r="D79" s="90" t="str">
        <f>D67</f>
        <v>Hà</v>
      </c>
      <c r="E79" s="112" t="str">
        <f>E67</f>
        <v>08/02/1986</v>
      </c>
      <c r="F79" s="3" t="str">
        <f>F67</f>
        <v>Bình Thuận</v>
      </c>
      <c r="G79" s="91"/>
      <c r="H79" s="116"/>
      <c r="I79" s="91"/>
      <c r="J79" s="179">
        <v>8</v>
      </c>
      <c r="L79">
        <v>4.8</v>
      </c>
      <c r="M79" s="91"/>
      <c r="N79" s="117">
        <f>ROUND(L79*0.7+J79*0.3,1)</f>
        <v>5.8</v>
      </c>
      <c r="O79" s="118">
        <f>IF(MAX(J79:L79)=0,"Học Lại",IF(N79&lt;5,"Thi lại",""))</f>
      </c>
      <c r="Q79" s="124"/>
      <c r="R79" s="125"/>
    </row>
    <row r="80" spans="1:18" ht="17.25" hidden="1" thickBot="1">
      <c r="A80" s="2">
        <v>2</v>
      </c>
      <c r="B80" s="81" t="str">
        <f>B68</f>
        <v>CN-2361-K57</v>
      </c>
      <c r="C80" s="89" t="str">
        <f>C68</f>
        <v>Phan Thanh</v>
      </c>
      <c r="D80" s="90" t="str">
        <f>D68</f>
        <v>Long</v>
      </c>
      <c r="E80" s="112" t="str">
        <f>E68</f>
        <v>01/03/1988</v>
      </c>
      <c r="F80" s="3" t="str">
        <f>F68</f>
        <v>Đồng Nai</v>
      </c>
      <c r="G80" s="91"/>
      <c r="H80" s="116"/>
      <c r="I80" s="91"/>
      <c r="J80" s="179">
        <v>8.5</v>
      </c>
      <c r="L80">
        <v>7</v>
      </c>
      <c r="M80" s="91"/>
      <c r="N80" s="117">
        <f>ROUND(L80*0.7+J80*0.3,1)</f>
        <v>7.5</v>
      </c>
      <c r="O80" s="118">
        <f>IF(MAX(J80:L80)=0,"Học Lại",IF(N80&lt;5,"Thi lại",""))</f>
      </c>
      <c r="Q80" s="124"/>
      <c r="R80" s="125"/>
    </row>
    <row r="81" spans="17:18" ht="15.75" hidden="1">
      <c r="Q81" s="121"/>
      <c r="R81" s="121"/>
    </row>
    <row r="82" spans="17:18" ht="15.75" hidden="1">
      <c r="Q82" s="121"/>
      <c r="R82" s="121"/>
    </row>
    <row r="83" ht="15.75" hidden="1"/>
    <row r="84" ht="15.75" hidden="1"/>
    <row r="85" ht="15.75" hidden="1">
      <c r="A85" s="6">
        <f>C50</f>
        <v>0</v>
      </c>
    </row>
    <row r="86" spans="1:15" ht="63.75" customHeight="1" hidden="1">
      <c r="A86" s="140" t="s">
        <v>0</v>
      </c>
      <c r="B86" s="95" t="s">
        <v>40</v>
      </c>
      <c r="C86" s="103" t="s">
        <v>1</v>
      </c>
      <c r="D86" s="104"/>
      <c r="E86" s="101" t="s">
        <v>2</v>
      </c>
      <c r="F86" s="101" t="s">
        <v>3</v>
      </c>
      <c r="G86" s="5" t="s">
        <v>4</v>
      </c>
      <c r="H86" s="5" t="s">
        <v>5</v>
      </c>
      <c r="I86" s="5"/>
      <c r="J86" s="5" t="s">
        <v>6</v>
      </c>
      <c r="K86" s="5"/>
      <c r="L86" s="99" t="s">
        <v>7</v>
      </c>
      <c r="M86" s="100"/>
      <c r="N86" s="95" t="s">
        <v>8</v>
      </c>
      <c r="O86" s="95" t="s">
        <v>9</v>
      </c>
    </row>
    <row r="87" spans="1:15" ht="15.75" hidden="1">
      <c r="A87" s="141"/>
      <c r="B87" s="102"/>
      <c r="C87" s="105"/>
      <c r="D87" s="106"/>
      <c r="E87" s="102"/>
      <c r="F87" s="102"/>
      <c r="G87" s="5"/>
      <c r="H87" s="4" t="s">
        <v>10</v>
      </c>
      <c r="I87" s="4" t="s">
        <v>11</v>
      </c>
      <c r="J87" s="4" t="s">
        <v>10</v>
      </c>
      <c r="K87" s="4" t="s">
        <v>11</v>
      </c>
      <c r="L87" s="79" t="s">
        <v>38</v>
      </c>
      <c r="M87" s="5" t="s">
        <v>39</v>
      </c>
      <c r="N87" s="97"/>
      <c r="O87" s="97"/>
    </row>
    <row r="88" spans="1:15" ht="15.75" hidden="1">
      <c r="A88" s="142"/>
      <c r="B88" s="96"/>
      <c r="C88" s="107"/>
      <c r="D88" s="108"/>
      <c r="E88" s="96"/>
      <c r="F88" s="96"/>
      <c r="G88" s="5"/>
      <c r="H88" s="4"/>
      <c r="I88" s="4"/>
      <c r="J88" s="4"/>
      <c r="K88" s="4"/>
      <c r="L88" s="5"/>
      <c r="M88" s="5"/>
      <c r="N88" s="98"/>
      <c r="O88" s="98"/>
    </row>
    <row r="89" spans="1:18" ht="16.5" hidden="1">
      <c r="A89" s="2">
        <v>1</v>
      </c>
      <c r="B89" s="81" t="str">
        <f>B67</f>
        <v>CN-2360-K57</v>
      </c>
      <c r="C89" s="89" t="str">
        <f>C67</f>
        <v>Hàn Thị Ngọc </v>
      </c>
      <c r="D89" s="90" t="str">
        <f>D67</f>
        <v>Hà</v>
      </c>
      <c r="E89" s="112" t="str">
        <f>E67</f>
        <v>08/02/1986</v>
      </c>
      <c r="F89" s="3" t="str">
        <f>F67</f>
        <v>Bình Thuận</v>
      </c>
      <c r="G89" s="91"/>
      <c r="H89" s="91"/>
      <c r="I89" s="91"/>
      <c r="J89" s="135"/>
      <c r="K89" s="135"/>
      <c r="L89" s="135"/>
      <c r="M89" s="91"/>
      <c r="N89" s="117">
        <f>ROUND(L89*0.7+J89*0.3,1)</f>
        <v>0</v>
      </c>
      <c r="O89" s="118" t="str">
        <f>IF(MAX(J89:L89)=0,"Học Lại",IF(N89&lt;5,"Thi lại",""))</f>
        <v>Học Lại</v>
      </c>
      <c r="Q89" s="122"/>
      <c r="R89" s="122"/>
    </row>
    <row r="90" spans="1:18" ht="16.5" hidden="1">
      <c r="A90" s="2">
        <v>2</v>
      </c>
      <c r="B90" s="81" t="str">
        <f>B68</f>
        <v>CN-2361-K57</v>
      </c>
      <c r="C90" s="89" t="str">
        <f>C68</f>
        <v>Phan Thanh</v>
      </c>
      <c r="D90" s="90" t="str">
        <f>D68</f>
        <v>Long</v>
      </c>
      <c r="E90" s="112" t="str">
        <f>E68</f>
        <v>01/03/1988</v>
      </c>
      <c r="F90" s="3" t="str">
        <f>F68</f>
        <v>Đồng Nai</v>
      </c>
      <c r="G90" s="91"/>
      <c r="H90" s="91"/>
      <c r="I90" s="91"/>
      <c r="J90" s="135"/>
      <c r="K90" s="135"/>
      <c r="L90" s="135"/>
      <c r="M90" s="91"/>
      <c r="N90" s="117">
        <f>ROUND(L90*0.7+J90*0.3,1)</f>
        <v>0</v>
      </c>
      <c r="O90" s="118" t="str">
        <f>IF(MAX(J90:L90)=0,"Học Lại",IF(N90&lt;5,"Thi lại",""))</f>
        <v>Học Lại</v>
      </c>
      <c r="Q90" s="126"/>
      <c r="R90" s="126"/>
    </row>
    <row r="91" ht="15.75" hidden="1"/>
    <row r="92" ht="15.75" hidden="1"/>
    <row r="93" ht="15.75" hidden="1"/>
    <row r="94" ht="15.75" hidden="1"/>
    <row r="95" ht="15.75" hidden="1">
      <c r="A95" s="6">
        <f>C51</f>
        <v>0</v>
      </c>
    </row>
    <row r="96" spans="1:15" ht="63.75" customHeight="1" hidden="1">
      <c r="A96" s="140" t="s">
        <v>0</v>
      </c>
      <c r="B96" s="95" t="s">
        <v>40</v>
      </c>
      <c r="C96" s="103" t="s">
        <v>1</v>
      </c>
      <c r="D96" s="104"/>
      <c r="E96" s="101" t="s">
        <v>2</v>
      </c>
      <c r="F96" s="101" t="s">
        <v>3</v>
      </c>
      <c r="G96" s="5" t="s">
        <v>4</v>
      </c>
      <c r="H96" s="5" t="s">
        <v>5</v>
      </c>
      <c r="I96" s="5"/>
      <c r="J96" s="5" t="s">
        <v>6</v>
      </c>
      <c r="K96" s="5"/>
      <c r="L96" s="99" t="s">
        <v>7</v>
      </c>
      <c r="M96" s="100"/>
      <c r="N96" s="95" t="s">
        <v>8</v>
      </c>
      <c r="O96" s="95" t="s">
        <v>9</v>
      </c>
    </row>
    <row r="97" spans="1:15" ht="15.75" hidden="1">
      <c r="A97" s="141"/>
      <c r="B97" s="97"/>
      <c r="C97" s="105"/>
      <c r="D97" s="106"/>
      <c r="E97" s="102"/>
      <c r="F97" s="102"/>
      <c r="G97" s="5"/>
      <c r="H97" s="4" t="s">
        <v>10</v>
      </c>
      <c r="I97" s="4" t="s">
        <v>11</v>
      </c>
      <c r="J97" s="4" t="s">
        <v>10</v>
      </c>
      <c r="K97" s="4" t="s">
        <v>11</v>
      </c>
      <c r="L97" s="79" t="s">
        <v>38</v>
      </c>
      <c r="M97" s="5" t="s">
        <v>39</v>
      </c>
      <c r="N97" s="97"/>
      <c r="O97" s="97"/>
    </row>
    <row r="98" spans="1:15" ht="15.75" hidden="1">
      <c r="A98" s="142"/>
      <c r="B98" s="98"/>
      <c r="C98" s="107"/>
      <c r="D98" s="108"/>
      <c r="E98" s="96"/>
      <c r="F98" s="96"/>
      <c r="G98" s="5"/>
      <c r="H98" s="4"/>
      <c r="I98" s="4"/>
      <c r="J98" s="4"/>
      <c r="K98" s="4"/>
      <c r="L98" s="5"/>
      <c r="M98" s="5"/>
      <c r="N98" s="98"/>
      <c r="O98" s="98"/>
    </row>
    <row r="99" spans="1:18" ht="16.5" hidden="1">
      <c r="A99" s="2">
        <v>1</v>
      </c>
      <c r="B99" s="81" t="str">
        <f>B67</f>
        <v>CN-2360-K57</v>
      </c>
      <c r="C99" s="81" t="str">
        <f>C67</f>
        <v>Hàn Thị Ngọc </v>
      </c>
      <c r="D99" s="81" t="str">
        <f>D67</f>
        <v>Hà</v>
      </c>
      <c r="E99" s="81" t="str">
        <f>E67</f>
        <v>08/02/1986</v>
      </c>
      <c r="F99" s="81" t="str">
        <f>F67</f>
        <v>Bình Thuận</v>
      </c>
      <c r="G99" s="91"/>
      <c r="H99" s="91"/>
      <c r="I99" s="91"/>
      <c r="J99" s="135"/>
      <c r="K99" s="134"/>
      <c r="L99" s="135"/>
      <c r="M99" s="91"/>
      <c r="N99" s="117">
        <f>ROUND(L99*0.7+J99*0.3,1)</f>
        <v>0</v>
      </c>
      <c r="O99" s="118" t="str">
        <f>IF(MAX(J99:L99)=0,"Học Lại",IF(N99&lt;5,"Thi lại",""))</f>
        <v>Học Lại</v>
      </c>
      <c r="Q99" s="123"/>
      <c r="R99" s="122"/>
    </row>
    <row r="100" spans="1:18" ht="16.5" hidden="1">
      <c r="A100" s="2">
        <v>2</v>
      </c>
      <c r="B100" s="81" t="str">
        <f>B68</f>
        <v>CN-2361-K57</v>
      </c>
      <c r="C100" s="81" t="str">
        <f>C68</f>
        <v>Phan Thanh</v>
      </c>
      <c r="D100" s="81" t="str">
        <f>D68</f>
        <v>Long</v>
      </c>
      <c r="E100" s="81" t="str">
        <f>E68</f>
        <v>01/03/1988</v>
      </c>
      <c r="F100" s="81" t="str">
        <f>F68</f>
        <v>Đồng Nai</v>
      </c>
      <c r="G100" s="91"/>
      <c r="H100" s="91"/>
      <c r="I100" s="91"/>
      <c r="J100" s="135"/>
      <c r="K100" s="135"/>
      <c r="L100" s="135"/>
      <c r="M100" s="91"/>
      <c r="N100" s="117">
        <f>ROUND(L100*0.7+J100*0.3,1)</f>
        <v>0</v>
      </c>
      <c r="O100" s="118" t="str">
        <f>IF(MAX(J100:L100)=0,"Học Lại",IF(N100&lt;5,"Thi lại",""))</f>
        <v>Học Lại</v>
      </c>
      <c r="Q100" s="123"/>
      <c r="R100" s="126"/>
    </row>
    <row r="101" ht="15.75" hidden="1"/>
    <row r="102" ht="15.75" hidden="1"/>
    <row r="103" ht="15.75" hidden="1"/>
    <row r="104" ht="15.75" hidden="1"/>
    <row r="105" ht="15.75" hidden="1">
      <c r="A105" s="6">
        <f>C52</f>
        <v>0</v>
      </c>
    </row>
    <row r="106" spans="1:15" ht="63.75" customHeight="1" hidden="1">
      <c r="A106" s="140" t="s">
        <v>0</v>
      </c>
      <c r="B106" s="95" t="s">
        <v>40</v>
      </c>
      <c r="C106" s="103" t="s">
        <v>1</v>
      </c>
      <c r="D106" s="104"/>
      <c r="E106" s="101" t="s">
        <v>2</v>
      </c>
      <c r="F106" s="101" t="s">
        <v>3</v>
      </c>
      <c r="G106" s="5" t="s">
        <v>4</v>
      </c>
      <c r="H106" s="5" t="s">
        <v>5</v>
      </c>
      <c r="I106" s="5"/>
      <c r="J106" s="5" t="s">
        <v>6</v>
      </c>
      <c r="K106" s="5"/>
      <c r="L106" s="99" t="s">
        <v>7</v>
      </c>
      <c r="M106" s="100"/>
      <c r="N106" s="95" t="s">
        <v>8</v>
      </c>
      <c r="O106" s="95" t="s">
        <v>9</v>
      </c>
    </row>
    <row r="107" spans="1:15" ht="15.75" hidden="1">
      <c r="A107" s="141"/>
      <c r="B107" s="102"/>
      <c r="C107" s="105"/>
      <c r="D107" s="106"/>
      <c r="E107" s="102"/>
      <c r="F107" s="102"/>
      <c r="G107" s="5"/>
      <c r="H107" s="4" t="s">
        <v>10</v>
      </c>
      <c r="I107" s="4" t="s">
        <v>11</v>
      </c>
      <c r="J107" s="4" t="s">
        <v>10</v>
      </c>
      <c r="K107" s="4" t="s">
        <v>11</v>
      </c>
      <c r="L107" s="79" t="s">
        <v>38</v>
      </c>
      <c r="M107" s="5" t="s">
        <v>39</v>
      </c>
      <c r="N107" s="97"/>
      <c r="O107" s="97"/>
    </row>
    <row r="108" spans="1:15" ht="15.75" hidden="1">
      <c r="A108" s="142"/>
      <c r="B108" s="96"/>
      <c r="C108" s="107"/>
      <c r="D108" s="108"/>
      <c r="E108" s="96"/>
      <c r="F108" s="96"/>
      <c r="G108" s="5"/>
      <c r="H108" s="4"/>
      <c r="I108" s="4"/>
      <c r="J108" s="4"/>
      <c r="K108" s="4"/>
      <c r="L108" s="5"/>
      <c r="M108" s="5"/>
      <c r="N108" s="98"/>
      <c r="O108" s="98"/>
    </row>
    <row r="109" spans="1:18" ht="15.75" hidden="1">
      <c r="A109" s="2">
        <v>1</v>
      </c>
      <c r="B109" s="81" t="str">
        <f>B67</f>
        <v>CN-2360-K57</v>
      </c>
      <c r="C109" s="81" t="str">
        <f>C67</f>
        <v>Hàn Thị Ngọc </v>
      </c>
      <c r="D109" s="81" t="str">
        <f>D67</f>
        <v>Hà</v>
      </c>
      <c r="E109" s="81" t="str">
        <f>E67</f>
        <v>08/02/1986</v>
      </c>
      <c r="F109" s="81" t="str">
        <f>F67</f>
        <v>Bình Thuận</v>
      </c>
      <c r="G109" s="91"/>
      <c r="H109" s="91"/>
      <c r="I109" s="91"/>
      <c r="J109" s="122"/>
      <c r="K109" s="91"/>
      <c r="L109" s="122"/>
      <c r="M109" s="91"/>
      <c r="N109" s="117">
        <f>ROUND(L109*0.7+J109*0.3,1)</f>
        <v>0</v>
      </c>
      <c r="O109" s="118" t="str">
        <f>IF(N109&lt;5,"Thi lại","")</f>
        <v>Thi lại</v>
      </c>
      <c r="Q109" s="122"/>
      <c r="R109" s="122"/>
    </row>
    <row r="110" spans="1:18" ht="15.75" hidden="1">
      <c r="A110" s="2">
        <v>2</v>
      </c>
      <c r="B110" s="81" t="str">
        <f>B68</f>
        <v>CN-2361-K57</v>
      </c>
      <c r="C110" s="81" t="str">
        <f>C68</f>
        <v>Phan Thanh</v>
      </c>
      <c r="D110" s="81" t="str">
        <f>D68</f>
        <v>Long</v>
      </c>
      <c r="E110" s="81" t="str">
        <f>E68</f>
        <v>01/03/1988</v>
      </c>
      <c r="F110" s="81" t="str">
        <f>F68</f>
        <v>Đồng Nai</v>
      </c>
      <c r="G110" s="91"/>
      <c r="H110" s="91"/>
      <c r="I110" s="91"/>
      <c r="J110" s="122"/>
      <c r="K110" s="91"/>
      <c r="L110" s="122"/>
      <c r="M110" s="91"/>
      <c r="N110" s="117">
        <f>ROUND(L110*0.7+J110*0.3,1)</f>
        <v>0</v>
      </c>
      <c r="O110" s="118" t="str">
        <f>IF(N110&lt;5,"Thi lại","")</f>
        <v>Thi lại</v>
      </c>
      <c r="Q110" s="126"/>
      <c r="R110" s="126"/>
    </row>
    <row r="111" ht="15.75" hidden="1"/>
    <row r="112" ht="15.75" hidden="1"/>
    <row r="113" ht="15.75" hidden="1"/>
    <row r="114" ht="15.75" hidden="1"/>
    <row r="115" ht="15.75" hidden="1">
      <c r="A115" s="6">
        <f>C53</f>
        <v>0</v>
      </c>
    </row>
    <row r="116" spans="1:15" ht="63.75" customHeight="1" hidden="1">
      <c r="A116" s="140" t="s">
        <v>0</v>
      </c>
      <c r="B116" s="95" t="s">
        <v>40</v>
      </c>
      <c r="C116" s="103" t="s">
        <v>1</v>
      </c>
      <c r="D116" s="104"/>
      <c r="E116" s="101" t="s">
        <v>2</v>
      </c>
      <c r="F116" s="101" t="s">
        <v>3</v>
      </c>
      <c r="G116" s="5"/>
      <c r="H116" s="5"/>
      <c r="I116" s="5"/>
      <c r="J116" s="5"/>
      <c r="K116" s="5"/>
      <c r="L116" s="99"/>
      <c r="M116" s="100"/>
      <c r="N116" s="95"/>
      <c r="O116" s="95"/>
    </row>
    <row r="117" spans="1:15" ht="15.75" hidden="1">
      <c r="A117" s="141"/>
      <c r="B117" s="102"/>
      <c r="C117" s="105"/>
      <c r="D117" s="106"/>
      <c r="E117" s="102"/>
      <c r="F117" s="102"/>
      <c r="G117" s="5"/>
      <c r="H117" s="4"/>
      <c r="I117" s="4"/>
      <c r="J117" s="4"/>
      <c r="K117" s="4"/>
      <c r="L117" s="79"/>
      <c r="M117" s="5"/>
      <c r="N117" s="97"/>
      <c r="O117" s="97"/>
    </row>
    <row r="118" spans="1:15" ht="15.75" hidden="1">
      <c r="A118" s="142"/>
      <c r="B118" s="96"/>
      <c r="C118" s="107"/>
      <c r="D118" s="108"/>
      <c r="E118" s="96"/>
      <c r="F118" s="96"/>
      <c r="G118" s="5"/>
      <c r="H118" s="4"/>
      <c r="I118" s="4"/>
      <c r="J118" s="4"/>
      <c r="K118" s="4"/>
      <c r="L118" s="5"/>
      <c r="M118" s="5"/>
      <c r="N118" s="98"/>
      <c r="O118" s="98"/>
    </row>
    <row r="119" spans="1:15" ht="15.75" hidden="1">
      <c r="A119" s="2">
        <v>1</v>
      </c>
      <c r="B119" s="81" t="str">
        <f>B67</f>
        <v>CN-2360-K57</v>
      </c>
      <c r="C119" s="81" t="str">
        <f>C67</f>
        <v>Hàn Thị Ngọc </v>
      </c>
      <c r="D119" s="81" t="str">
        <f>D67</f>
        <v>Hà</v>
      </c>
      <c r="E119" s="81" t="str">
        <f>E67</f>
        <v>08/02/1986</v>
      </c>
      <c r="F119" s="81" t="str">
        <f>F67</f>
        <v>Bình Thuận</v>
      </c>
      <c r="G119" s="91"/>
      <c r="H119" s="91"/>
      <c r="I119" s="91"/>
      <c r="J119" s="91"/>
      <c r="K119" s="91"/>
      <c r="L119" s="91"/>
      <c r="M119" s="91"/>
      <c r="N119" s="93"/>
      <c r="O119" s="80"/>
    </row>
    <row r="120" spans="1:15" ht="15.75" hidden="1">
      <c r="A120" s="2">
        <v>2</v>
      </c>
      <c r="B120" s="81" t="str">
        <f>B68</f>
        <v>CN-2361-K57</v>
      </c>
      <c r="C120" s="81" t="str">
        <f>C68</f>
        <v>Phan Thanh</v>
      </c>
      <c r="D120" s="81" t="str">
        <f>D68</f>
        <v>Long</v>
      </c>
      <c r="E120" s="81" t="str">
        <f>E68</f>
        <v>01/03/1988</v>
      </c>
      <c r="F120" s="81" t="str">
        <f>F68</f>
        <v>Đồng Nai</v>
      </c>
      <c r="G120" s="91"/>
      <c r="H120" s="91"/>
      <c r="I120" s="91"/>
      <c r="J120" s="91"/>
      <c r="K120" s="91"/>
      <c r="L120" s="91"/>
      <c r="M120" s="91"/>
      <c r="N120" s="93"/>
      <c r="O120" s="80"/>
    </row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</sheetData>
  <sheetProtection password="CFB5" sheet="1"/>
  <protectedRanges>
    <protectedRange sqref="F12:F17" name="Range1"/>
  </protectedRanges>
  <mergeCells count="43">
    <mergeCell ref="B56:B58"/>
    <mergeCell ref="C56:D58"/>
    <mergeCell ref="E56:E58"/>
    <mergeCell ref="F56:F58"/>
    <mergeCell ref="G56:G57"/>
    <mergeCell ref="O56:O58"/>
    <mergeCell ref="H56:I56"/>
    <mergeCell ref="J56:K56"/>
    <mergeCell ref="L56:M56"/>
    <mergeCell ref="N56:N58"/>
    <mergeCell ref="D24:E24"/>
    <mergeCell ref="D26:E26"/>
    <mergeCell ref="D11:E11"/>
    <mergeCell ref="H11:K11"/>
    <mergeCell ref="D27:E27"/>
    <mergeCell ref="D28:E28"/>
    <mergeCell ref="F28:G28"/>
    <mergeCell ref="A5:M5"/>
    <mergeCell ref="A1:D1"/>
    <mergeCell ref="A2:D2"/>
    <mergeCell ref="G2:M2"/>
    <mergeCell ref="L11:M11"/>
    <mergeCell ref="D30:K30"/>
    <mergeCell ref="D9:E9"/>
    <mergeCell ref="H9:M9"/>
    <mergeCell ref="D10:E10"/>
    <mergeCell ref="H16:K16"/>
    <mergeCell ref="F64:F66"/>
    <mergeCell ref="G64:G65"/>
    <mergeCell ref="H64:I64"/>
    <mergeCell ref="J64:K64"/>
    <mergeCell ref="L64:M64"/>
    <mergeCell ref="N64:N66"/>
    <mergeCell ref="A106:A108"/>
    <mergeCell ref="A116:A118"/>
    <mergeCell ref="O64:O66"/>
    <mergeCell ref="A76:A78"/>
    <mergeCell ref="A86:A88"/>
    <mergeCell ref="A96:A98"/>
    <mergeCell ref="A64:A66"/>
    <mergeCell ref="B64:B66"/>
    <mergeCell ref="C64:D66"/>
    <mergeCell ref="E64:E66"/>
  </mergeCells>
  <conditionalFormatting sqref="M79:M80 G79:G80 I79:I80 M89:M90 G89:I90 M99:M100 G99:I100 G109:I110 K109:K110 M109:M110 G119:N120 M67:M69 H67:I69">
    <cfRule type="cellIs" priority="284" dxfId="0" operator="lessThan" stopIfTrue="1">
      <formula>5</formula>
    </cfRule>
  </conditionalFormatting>
  <conditionalFormatting sqref="Q81:R82 Q70:R71 H79:H80 K99:L99 N109:N110 N79:N80 N89:N90 N69">
    <cfRule type="cellIs" priority="285" dxfId="0" operator="lessThan" stopIfTrue="1">
      <formula>5</formula>
    </cfRule>
  </conditionalFormatting>
  <conditionalFormatting sqref="Q109:R110 Q99:R100 Q89:R90 L109:L110 J99 L99 J109:J110">
    <cfRule type="cellIs" priority="181" dxfId="13" operator="lessThan" stopIfTrue="1">
      <formula>5</formula>
    </cfRule>
  </conditionalFormatting>
  <conditionalFormatting sqref="Q79:R80 R67:R69 G67:G69">
    <cfRule type="cellIs" priority="135" dxfId="6" operator="lessThan">
      <formula>"&lt;5"</formula>
    </cfRule>
    <cfRule type="cellIs" priority="136" dxfId="6" operator="lessThan">
      <formula>5</formula>
    </cfRule>
  </conditionalFormatting>
  <conditionalFormatting sqref="R79:R80 R67:R69 M67:M69">
    <cfRule type="cellIs" priority="132" dxfId="6" operator="lessThan">
      <formula>5</formula>
    </cfRule>
  </conditionalFormatting>
  <conditionalFormatting sqref="J68:K68">
    <cfRule type="cellIs" priority="56" dxfId="1" operator="lessThan">
      <formula>5</formula>
    </cfRule>
  </conditionalFormatting>
  <conditionalFormatting sqref="J80:K80">
    <cfRule type="cellIs" priority="54" dxfId="1" operator="lessThan">
      <formula>5</formula>
    </cfRule>
  </conditionalFormatting>
  <conditionalFormatting sqref="J90:K90">
    <cfRule type="cellIs" priority="52" dxfId="1" operator="lessThan">
      <formula>5</formula>
    </cfRule>
  </conditionalFormatting>
  <conditionalFormatting sqref="J100:K100">
    <cfRule type="cellIs" priority="50" dxfId="1" operator="lessThan">
      <formula>5</formula>
    </cfRule>
  </conditionalFormatting>
  <conditionalFormatting sqref="L100">
    <cfRule type="cellIs" priority="48" dxfId="1" operator="lessThan">
      <formula>5</formula>
    </cfRule>
  </conditionalFormatting>
  <conditionalFormatting sqref="J79:K79">
    <cfRule type="cellIs" priority="46" dxfId="1" operator="lessThan">
      <formula>5</formula>
    </cfRule>
  </conditionalFormatting>
  <conditionalFormatting sqref="N99:N100">
    <cfRule type="cellIs" priority="24" dxfId="0" operator="lessThan" stopIfTrue="1">
      <formula>5</formula>
    </cfRule>
  </conditionalFormatting>
  <conditionalFormatting sqref="L90">
    <cfRule type="cellIs" priority="15" dxfId="1" operator="lessThan">
      <formula>5</formula>
    </cfRule>
  </conditionalFormatting>
  <conditionalFormatting sqref="L68">
    <cfRule type="cellIs" priority="12" dxfId="1" operator="lessThan">
      <formula>5</formula>
    </cfRule>
  </conditionalFormatting>
  <conditionalFormatting sqref="L80">
    <cfRule type="cellIs" priority="3" dxfId="1" operator="lessThan">
      <formula>5</formula>
    </cfRule>
  </conditionalFormatting>
  <conditionalFormatting sqref="L79">
    <cfRule type="cellIs" priority="2" dxfId="1" operator="lessThan">
      <formula>5</formula>
    </cfRule>
  </conditionalFormatting>
  <conditionalFormatting sqref="N67:N68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$C$48:$C$53</formula1>
    </dataValidation>
    <dataValidation type="list" allowBlank="1" showInputMessage="1" showErrorMessage="1" sqref="F16">
      <formula1>$B$67:$B$69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cp:lastPrinted>2011-04-02T09:46:52Z</cp:lastPrinted>
  <dcterms:created xsi:type="dcterms:W3CDTF">1996-10-14T23:33:28Z</dcterms:created>
  <dcterms:modified xsi:type="dcterms:W3CDTF">2017-10-14T08:29:26Z</dcterms:modified>
  <cp:category/>
  <cp:version/>
  <cp:contentType/>
  <cp:contentStatus/>
</cp:coreProperties>
</file>