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89" activeTab="0"/>
  </bookViews>
  <sheets>
    <sheet name="DUALENWEB" sheetId="1" r:id="rId1"/>
  </sheets>
  <definedNames/>
  <calcPr fullCalcOnLoad="1"/>
</workbook>
</file>

<file path=xl/comments1.xml><?xml version="1.0" encoding="utf-8"?>
<comments xmlns="http://schemas.openxmlformats.org/spreadsheetml/2006/main">
  <authors>
    <author>Toan</author>
  </authors>
  <commentList>
    <comment ref="N168" authorId="0">
      <text>
        <r>
          <rPr>
            <sz val="8"/>
            <rFont val="Tahoma"/>
            <family val="2"/>
          </rPr>
          <t>Công thức tính điểm trung bình chuyên cần và kiểm tra: ROUND(((IF(J7&lt;&gt;"",I7*2+J7*2,I7*2)+IF(H7&lt;&gt;"",H7,0))/(IF(J7&lt;&gt;"",4,2)+IF(H7&lt;&gt;"",1,0))*3+G7)/4,2)</t>
        </r>
      </text>
    </comment>
    <comment ref="N189" authorId="0">
      <text>
        <r>
          <rPr>
            <sz val="8"/>
            <rFont val="Tahoma"/>
            <family val="2"/>
          </rPr>
          <t>Công thức tính điểm trung bình chuyên cần và kiểm tra: ROUND(((IF(J7&lt;&gt;"",I7*2+J7*2,I7*2)+IF(H7&lt;&gt;"",H7,0))/(IF(J7&lt;&gt;"",4,2)+IF(H7&lt;&gt;"",1,0))*3+G7)/4,2)</t>
        </r>
      </text>
    </comment>
  </commentList>
</comments>
</file>

<file path=xl/sharedStrings.xml><?xml version="1.0" encoding="utf-8"?>
<sst xmlns="http://schemas.openxmlformats.org/spreadsheetml/2006/main" count="277" uniqueCount="122">
  <si>
    <t>BỘ GIÁO DỤC VÀ ĐÀO TẠO</t>
  </si>
  <si>
    <t>TRƯỜNG ĐẠI HỌC BÀ RỊA VŨNG TÀU</t>
  </si>
  <si>
    <t>STT</t>
  </si>
  <si>
    <t>HỌ VÀ TÊN</t>
  </si>
  <si>
    <t>NGÀY SINH</t>
  </si>
  <si>
    <t>NƠI SINH</t>
  </si>
  <si>
    <t>Điểm 
chuyê cần &amp; Thái độ học tập</t>
  </si>
  <si>
    <t>Điểm
 kiêm tra thường xuyên</t>
  </si>
  <si>
    <t>Điểm 
kiêm tra định kỳ</t>
  </si>
  <si>
    <t>Điểm thi học phần</t>
  </si>
  <si>
    <t>Điểm tổng kết học phần</t>
  </si>
  <si>
    <t>Ghi chú</t>
  </si>
  <si>
    <t>Bài 1</t>
  </si>
  <si>
    <t>Bài 2</t>
  </si>
  <si>
    <r>
      <t>Ngành:</t>
    </r>
    <r>
      <rPr>
        <b/>
        <sz val="14"/>
        <rFont val="Times New Roman"/>
        <family val="1"/>
      </rPr>
      <t xml:space="preserve"> Kế toán</t>
    </r>
  </si>
  <si>
    <t>Giáo viên giảng dạy:</t>
  </si>
  <si>
    <t>Ngày Thi :</t>
  </si>
  <si>
    <t>Thời gian làm bài:</t>
  </si>
  <si>
    <t>Phút</t>
  </si>
  <si>
    <t>Ngày hiện hành</t>
  </si>
  <si>
    <t>Ngày cập nhật:</t>
  </si>
  <si>
    <t>Tổng số SV:</t>
  </si>
  <si>
    <t xml:space="preserve">Họ và tên SV: </t>
  </si>
  <si>
    <t xml:space="preserve">Ngày Sinh: </t>
  </si>
  <si>
    <t xml:space="preserve">Nơi sinh: </t>
  </si>
  <si>
    <t>DANH MỤC MÔN HỌC</t>
  </si>
  <si>
    <t>stt</t>
  </si>
  <si>
    <t>giáo viên gảng</t>
  </si>
  <si>
    <t>Ngày thi</t>
  </si>
  <si>
    <t>Thời gian(phút)</t>
  </si>
  <si>
    <t>Ngày cập nhật</t>
  </si>
  <si>
    <t>DANH SÁCH MỚI</t>
  </si>
  <si>
    <t>Học phần</t>
  </si>
  <si>
    <t>KẾT QUẢ HỌC TẬP</t>
  </si>
  <si>
    <t xml:space="preserve">GHI CHÚ: </t>
  </si>
  <si>
    <t>Phần tính toán trung gian</t>
  </si>
  <si>
    <t xml:space="preserve">ĐIỂM CHUYÊN CẦN: </t>
  </si>
  <si>
    <t xml:space="preserve">ĐIỂM KT THƯỜNG XUYỀN: </t>
  </si>
  <si>
    <t xml:space="preserve">ĐIỂM THI LẦN 1: </t>
  </si>
  <si>
    <t xml:space="preserve">ĐIỂM TRUNG BÌNH: </t>
  </si>
  <si>
    <t>Lần 1</t>
  </si>
  <si>
    <t>Lần 2</t>
  </si>
  <si>
    <t>Mã 
Sinh viên</t>
  </si>
  <si>
    <t>Học phần 6</t>
  </si>
  <si>
    <t>Học phần 7</t>
  </si>
  <si>
    <t>số bài kt</t>
  </si>
  <si>
    <t>Đồng Nai</t>
  </si>
  <si>
    <t>Tâm</t>
  </si>
  <si>
    <t>Trang</t>
  </si>
  <si>
    <t>`</t>
  </si>
  <si>
    <t>BRVT</t>
  </si>
  <si>
    <t xml:space="preserve">ĐIỂM KT ĐỊNH KỲ BÀI 1: </t>
  </si>
  <si>
    <t xml:space="preserve">ĐIỂM KT ĐỊNH KỲ BÀI 2: </t>
  </si>
  <si>
    <t>-</t>
  </si>
  <si>
    <t>TRƯỜNG TRUNG CẤP CHUYÊN NGHIỆP BÀ RỊA</t>
  </si>
  <si>
    <t>Đề Nghị Sinh viên hoàn thành học phí trước ngày 27/10 để được cập nhật điểm</t>
  </si>
  <si>
    <r>
      <t>Bậc đào tạo:</t>
    </r>
    <r>
      <rPr>
        <b/>
        <sz val="14"/>
        <rFont val="Times New Roman"/>
        <family val="1"/>
      </rPr>
      <t xml:space="preserve"> Đại học liên thông từ Trung cấp</t>
    </r>
  </si>
  <si>
    <t>Hải</t>
  </si>
  <si>
    <t>Linh</t>
  </si>
  <si>
    <t>Nguyễn Thị</t>
  </si>
  <si>
    <t xml:space="preserve">BẢNG ĐIỂM LỚP ĐẠI HỌC LIÊN THÔNG TỪ TRUNG CẤP KHÓA 16 (K21 Tân Thành) </t>
  </si>
  <si>
    <t>LT-1163-K21</t>
  </si>
  <si>
    <t xml:space="preserve">Đỗ Văn </t>
  </si>
  <si>
    <t>08/08/1993</t>
  </si>
  <si>
    <t>Nam Định</t>
  </si>
  <si>
    <t>LT-1164-K21</t>
  </si>
  <si>
    <t xml:space="preserve">Kiều Thị </t>
  </si>
  <si>
    <t>Hạnh</t>
  </si>
  <si>
    <t>10/02/1978</t>
  </si>
  <si>
    <t>LT-1165-K21</t>
  </si>
  <si>
    <t>Đặng Thị Ngọc</t>
  </si>
  <si>
    <t>Hiếu</t>
  </si>
  <si>
    <t>15/03/2016</t>
  </si>
  <si>
    <t>LT-1166-K21</t>
  </si>
  <si>
    <t>Dương Thị Hồng</t>
  </si>
  <si>
    <t>10/11/1988</t>
  </si>
  <si>
    <t>Hà Tĩnh</t>
  </si>
  <si>
    <t>LT-1167-K21</t>
  </si>
  <si>
    <t>Nga</t>
  </si>
  <si>
    <t>LT-1168-K21</t>
  </si>
  <si>
    <t>Nguyễn Thị Thanh</t>
  </si>
  <si>
    <t>10/01/1994</t>
  </si>
  <si>
    <t>LT-1169-K21</t>
  </si>
  <si>
    <t>Bùi Thị Đoan</t>
  </si>
  <si>
    <t>11/08/1990</t>
  </si>
  <si>
    <t>LT-1170-K21</t>
  </si>
  <si>
    <t xml:space="preserve">Dương Thúy </t>
  </si>
  <si>
    <t>Vân</t>
  </si>
  <si>
    <t>26/12/1991</t>
  </si>
  <si>
    <t>Quãng Bình</t>
  </si>
  <si>
    <t>LT-1171-K21</t>
  </si>
  <si>
    <t>Trần Thị Thúy</t>
  </si>
  <si>
    <t>04/03/1993</t>
  </si>
  <si>
    <t>LT-1172-K21</t>
  </si>
  <si>
    <t xml:space="preserve">Đoàn Thị </t>
  </si>
  <si>
    <t>Hòa</t>
  </si>
  <si>
    <t>20/10/1984</t>
  </si>
  <si>
    <t>LT-1173-K21</t>
  </si>
  <si>
    <t>Phan Thị</t>
  </si>
  <si>
    <t>Thực</t>
  </si>
  <si>
    <t>22/09/1984</t>
  </si>
  <si>
    <t>Nghệ An</t>
  </si>
  <si>
    <t>LT-1174-K21</t>
  </si>
  <si>
    <t>Phan Thị Thu</t>
  </si>
  <si>
    <t>Trinh</t>
  </si>
  <si>
    <t>04/01/1981</t>
  </si>
  <si>
    <t>Lâm Đồng</t>
  </si>
  <si>
    <t>LT-1175-K21</t>
  </si>
  <si>
    <t>Lê Thị</t>
  </si>
  <si>
    <t>Hà</t>
  </si>
  <si>
    <t>24/12/1986</t>
  </si>
  <si>
    <t>Thanh Hóa</t>
  </si>
  <si>
    <t>Cô Loan</t>
  </si>
  <si>
    <t>Thầy Trung</t>
  </si>
  <si>
    <t>Anh văn chuyên ngành kế toán 2</t>
  </si>
  <si>
    <t>Kế toán tài chính 3</t>
  </si>
  <si>
    <t>Phân tích báo cáo tài chính</t>
  </si>
  <si>
    <t>Kế toán quản trị 2</t>
  </si>
  <si>
    <t>Thầy Hà</t>
  </si>
  <si>
    <t>Cô Tuyết</t>
  </si>
  <si>
    <t>Đang cập nhật điểm kiểm tra</t>
  </si>
  <si>
    <t>Chưa đóng phí Học kỳ 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</si>
</sst>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&quot;VND&quot;#,##0_);\(&quot;VND&quot;#,##0\)"/>
    <numFmt numFmtId="175" formatCode="&quot;VND&quot;#,##0_);[Red]\(&quot;VND&quot;#,##0\)"/>
    <numFmt numFmtId="176" formatCode="&quot;VND&quot;#,##0.00_);\(&quot;VND&quot;#,##0.00\)"/>
    <numFmt numFmtId="177" formatCode="&quot;VND&quot;#,##0.00_);[Red]\(&quot;VND&quot;#,##0.00\)"/>
    <numFmt numFmtId="178" formatCode="_(&quot;VND&quot;* #,##0_);_(&quot;VND&quot;* \(#,##0\);_(&quot;VND&quot;* &quot;-&quot;_);_(@_)"/>
    <numFmt numFmtId="179" formatCode="_(&quot;VND&quot;* #,##0.00_);_(&quot;VND&quot;* \(#,##0.00\);_(&quot;VND&quot;* &quot;-&quot;&quot;?&quot;&quot;?&quot;_);_(@_)"/>
    <numFmt numFmtId="180" formatCode="_(* #,##0.00_);_(* \(#,##0.00\);_(* &quot;-&quot;&quot;?&quot;&quot;?&quot;_);_(@_)"/>
    <numFmt numFmtId="181" formatCode="_(&quot;$&quot;* #,##0.00_);_(&quot;$&quot;* \(#,##0.00\);_(&quot;$&quot;* &quot;-&quot;&quot;?&quot;&quot;?&quot;_);_(@_)"/>
    <numFmt numFmtId="182" formatCode="#,##0\ &quot;đồng&quot;;\-#,##0\ &quot;đồng&quot;"/>
    <numFmt numFmtId="183" formatCode="#,##0\ &quot;đồng&quot;;[Red]\-#,##0\ &quot;đồng&quot;"/>
    <numFmt numFmtId="184" formatCode="#,##0.00\ &quot;đồng&quot;;\-#,##0.00\ &quot;đồng&quot;"/>
    <numFmt numFmtId="185" formatCode="#,##0.00\ &quot;đồng&quot;;[Red]\-#,##0.00\ &quot;đồng&quot;"/>
    <numFmt numFmtId="186" formatCode="_-* #,##0\ &quot;đồng&quot;_-;\-* #,##0\ &quot;đồng&quot;_-;_-* &quot;-&quot;\ &quot;đồng&quot;_-;_-@_-"/>
    <numFmt numFmtId="187" formatCode="_-* #,##0\ _đ_ồ_n_g_-;\-* #,##0\ _đ_ồ_n_g_-;_-* &quot;-&quot;\ _đ_ồ_n_g_-;_-@_-"/>
    <numFmt numFmtId="188" formatCode="_-* #,##0.00\ &quot;đồng&quot;_-;\-* #,##0.00\ &quot;đồng&quot;_-;_-* &quot;-&quot;&quot;?&quot;&quot;?&quot;\ &quot;đồng&quot;_-;_-@_-"/>
    <numFmt numFmtId="189" formatCode="_-* #,##0.00\ _đ_ồ_n_g_-;\-* #,##0.00\ _đ_ồ_n_g_-;_-* &quot;-&quot;&quot;?&quot;&quot;?&quot;\ _đ_ồ_n_g_-;_-@_-"/>
    <numFmt numFmtId="190" formatCode="#,##0\ &quot;₫&quot;;\-#,##0\ &quot;₫&quot;"/>
    <numFmt numFmtId="191" formatCode="#,##0\ &quot;₫&quot;;[Red]\-#,##0\ &quot;₫&quot;"/>
    <numFmt numFmtId="192" formatCode="#,##0.00\ &quot;₫&quot;;\-#,##0.00\ &quot;₫&quot;"/>
    <numFmt numFmtId="193" formatCode="#,##0.00\ &quot;₫&quot;;[Red]\-#,##0.00\ &quot;₫&quot;"/>
    <numFmt numFmtId="194" formatCode="_-* #,##0\ &quot;₫&quot;_-;\-* #,##0\ &quot;₫&quot;_-;_-* &quot;-&quot;\ &quot;₫&quot;_-;_-@_-"/>
    <numFmt numFmtId="195" formatCode="_-* #,##0\ _₫_-;\-* #,##0\ _₫_-;_-* &quot;-&quot;\ _₫_-;_-@_-"/>
    <numFmt numFmtId="196" formatCode="_-* #,##0.00\ &quot;₫&quot;_-;\-* #,##0.00\ &quot;₫&quot;_-;_-* &quot;-&quot;&quot;?&quot;&quot;?&quot;\ &quot;₫&quot;_-;_-@_-"/>
    <numFmt numFmtId="197" formatCode="_-* #,##0.00\ _₫_-;\-* #,##0.00\ _₫_-;_-* &quot;-&quot;&quot;?&quot;&quot;?&quot;\ _₫_-;_-@_-"/>
    <numFmt numFmtId="198" formatCode="0.0"/>
    <numFmt numFmtId="199" formatCode="0.0;[Red]0.0"/>
    <numFmt numFmtId="200" formatCode="[$-409]dddd\,\ mmmm\ dd\,\ yyyy"/>
    <numFmt numFmtId="201" formatCode="m/d/yy;@"/>
    <numFmt numFmtId="202" formatCode="[$-409]h:mm:ss\ AM/PM"/>
    <numFmt numFmtId="203" formatCode="mmm\-yyyy"/>
    <numFmt numFmtId="204" formatCode="0.000"/>
  </numFmts>
  <fonts count="114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20"/>
      <color indexed="48"/>
      <name val="Times New Roman"/>
      <family val="1"/>
    </font>
    <font>
      <b/>
      <u val="single"/>
      <sz val="12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24"/>
      <name val="Times New Roman"/>
      <family val="1"/>
    </font>
    <font>
      <b/>
      <sz val="14"/>
      <color indexed="12"/>
      <name val="Times New Roman"/>
      <family val="1"/>
    </font>
    <font>
      <i/>
      <u val="single"/>
      <sz val="11"/>
      <color indexed="10"/>
      <name val="Times New Roman"/>
      <family val="1"/>
    </font>
    <font>
      <b/>
      <i/>
      <sz val="14"/>
      <color indexed="12"/>
      <name val="Times New Roman"/>
      <family val="1"/>
    </font>
    <font>
      <i/>
      <u val="single"/>
      <sz val="12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u val="single"/>
      <sz val="16"/>
      <color indexed="10"/>
      <name val="Times New Roman"/>
      <family val="1"/>
    </font>
    <font>
      <i/>
      <u val="single"/>
      <sz val="14"/>
      <name val="Times New Roman"/>
      <family val="1"/>
    </font>
    <font>
      <i/>
      <u val="single"/>
      <sz val="14"/>
      <color indexed="10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61"/>
      <name val="Times New Roman"/>
      <family val="1"/>
    </font>
    <font>
      <sz val="12"/>
      <color indexed="61"/>
      <name val="Times New Roman"/>
      <family val="1"/>
    </font>
    <font>
      <sz val="16"/>
      <color indexed="12"/>
      <name val="Times New Roman"/>
      <family val="1"/>
    </font>
    <font>
      <sz val="16"/>
      <name val="Times New Roman"/>
      <family val="1"/>
    </font>
    <font>
      <b/>
      <sz val="16"/>
      <color indexed="12"/>
      <name val="Times New Roman"/>
      <family val="1"/>
    </font>
    <font>
      <b/>
      <i/>
      <sz val="12"/>
      <name val="Times New Roman"/>
      <family val="1"/>
    </font>
    <font>
      <b/>
      <i/>
      <sz val="18"/>
      <color indexed="12"/>
      <name val="Times New Roman"/>
      <family val="1"/>
    </font>
    <font>
      <b/>
      <sz val="28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6"/>
      <color indexed="16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sz val="10"/>
      <color indexed="12"/>
      <name val="Times New Roman"/>
      <family val="1"/>
    </font>
    <font>
      <sz val="8"/>
      <name val="Tahoma"/>
      <family val="2"/>
    </font>
    <font>
      <sz val="11"/>
      <color indexed="8"/>
      <name val="Times New Roman"/>
      <family val="1"/>
    </font>
    <font>
      <b/>
      <sz val="22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3"/>
      <color indexed="9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30"/>
      <name val="Times New Roman"/>
      <family val="1"/>
    </font>
    <font>
      <b/>
      <sz val="16"/>
      <color indexed="62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Segoe UI"/>
      <family val="2"/>
    </font>
    <font>
      <b/>
      <sz val="26"/>
      <color indexed="12"/>
      <name val="Times New Roman"/>
      <family val="0"/>
    </font>
    <font>
      <b/>
      <sz val="20"/>
      <color indexed="12"/>
      <name val="Times New Roman"/>
      <family val="0"/>
    </font>
    <font>
      <sz val="10"/>
      <color indexed="8"/>
      <name val="Arial"/>
      <family val="0"/>
    </font>
    <font>
      <b/>
      <i/>
      <u val="single"/>
      <sz val="16"/>
      <color indexed="8"/>
      <name val="Arial"/>
      <family val="0"/>
    </font>
    <font>
      <i/>
      <sz val="16"/>
      <color indexed="8"/>
      <name val="Arial"/>
      <family val="0"/>
    </font>
    <font>
      <sz val="26"/>
      <color indexed="8"/>
      <name val="Arial"/>
      <family val="0"/>
    </font>
    <font>
      <sz val="28"/>
      <color indexed="8"/>
      <name val="Arial"/>
      <family val="0"/>
    </font>
    <font>
      <u val="single"/>
      <sz val="28"/>
      <color indexed="8"/>
      <name val="Arial"/>
      <family val="0"/>
    </font>
    <font>
      <sz val="18"/>
      <color indexed="8"/>
      <name val="Arial"/>
      <family val="0"/>
    </font>
    <font>
      <b/>
      <sz val="28"/>
      <color indexed="8"/>
      <name val="Arial"/>
      <family val="0"/>
    </font>
    <font>
      <b/>
      <sz val="36"/>
      <color indexed="10"/>
      <name val="Arial"/>
      <family val="0"/>
    </font>
    <font>
      <b/>
      <sz val="26"/>
      <color indexed="8"/>
      <name val="Arial"/>
      <family val="0"/>
    </font>
    <font>
      <i/>
      <u val="single"/>
      <sz val="28"/>
      <color indexed="8"/>
      <name val="Arial"/>
      <family val="0"/>
    </font>
    <font>
      <i/>
      <sz val="28"/>
      <color indexed="1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70C0"/>
      <name val="Times New Roman"/>
      <family val="1"/>
    </font>
    <font>
      <b/>
      <sz val="16"/>
      <color theme="4" tint="-0.24997000396251678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 style="dashed"/>
    </border>
    <border>
      <left>
        <color indexed="63"/>
      </left>
      <right style="thin"/>
      <top style="thin"/>
      <bottom style="thin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 style="thin"/>
      <top style="thin"/>
      <bottom style="dashed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0" applyNumberFormat="0" applyBorder="0" applyAlignment="0" applyProtection="0"/>
    <xf numFmtId="0" fontId="93" fillId="27" borderId="1" applyNumberFormat="0" applyAlignment="0" applyProtection="0"/>
    <xf numFmtId="0" fontId="94" fillId="28" borderId="2" applyNumberFormat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0" fillId="30" borderId="1" applyNumberFormat="0" applyAlignment="0" applyProtection="0"/>
    <xf numFmtId="0" fontId="101" fillId="0" borderId="6" applyNumberFormat="0" applyFill="0" applyAlignment="0" applyProtection="0"/>
    <xf numFmtId="0" fontId="102" fillId="31" borderId="0" applyNumberFormat="0" applyBorder="0" applyAlignment="0" applyProtection="0"/>
    <xf numFmtId="0" fontId="9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32" borderId="7" applyNumberFormat="0" applyFont="0" applyAlignment="0" applyProtection="0"/>
    <xf numFmtId="0" fontId="103" fillId="27" borderId="8" applyNumberFormat="0" applyAlignment="0" applyProtection="0"/>
    <xf numFmtId="9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5" fillId="0" borderId="0" xfId="58" applyFont="1" applyBorder="1" applyAlignment="1">
      <alignment horizontal="center"/>
      <protection/>
    </xf>
    <xf numFmtId="0" fontId="19" fillId="0" borderId="0" xfId="58" applyFont="1" applyBorder="1" applyAlignment="1">
      <alignment horizontal="center"/>
      <protection/>
    </xf>
    <xf numFmtId="0" fontId="14" fillId="0" borderId="0" xfId="0" applyFont="1" applyBorder="1" applyAlignment="1">
      <alignment horizontal="right"/>
    </xf>
    <xf numFmtId="14" fontId="20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14" fontId="17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center"/>
    </xf>
    <xf numFmtId="14" fontId="21" fillId="0" borderId="0" xfId="0" applyNumberFormat="1" applyFont="1" applyBorder="1" applyAlignment="1" quotePrefix="1">
      <alignment horizontal="center"/>
    </xf>
    <xf numFmtId="14" fontId="2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6" fillId="0" borderId="0" xfId="58" applyFont="1" applyBorder="1" applyAlignment="1">
      <alignment horizontal="center"/>
      <protection/>
    </xf>
    <xf numFmtId="0" fontId="25" fillId="0" borderId="0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1" fontId="16" fillId="0" borderId="10" xfId="0" applyNumberFormat="1" applyFont="1" applyBorder="1" applyAlignment="1" quotePrefix="1">
      <alignment horizontal="center"/>
    </xf>
    <xf numFmtId="14" fontId="27" fillId="0" borderId="0" xfId="0" applyNumberFormat="1" applyFont="1" applyBorder="1" applyAlignment="1">
      <alignment horizontal="center"/>
    </xf>
    <xf numFmtId="14" fontId="12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4" fontId="12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14" fontId="31" fillId="0" borderId="10" xfId="0" applyNumberFormat="1" applyFont="1" applyFill="1" applyBorder="1" applyAlignment="1">
      <alignment horizontal="left"/>
    </xf>
    <xf numFmtId="14" fontId="32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10" fillId="0" borderId="0" xfId="0" applyFont="1" applyAlignment="1">
      <alignment/>
    </xf>
    <xf numFmtId="2" fontId="12" fillId="0" borderId="0" xfId="0" applyNumberFormat="1" applyFont="1" applyAlignment="1">
      <alignment/>
    </xf>
    <xf numFmtId="14" fontId="11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right"/>
    </xf>
    <xf numFmtId="0" fontId="12" fillId="0" borderId="0" xfId="58" applyFont="1" applyFill="1" applyAlignment="1">
      <alignment horizontal="center"/>
      <protection/>
    </xf>
    <xf numFmtId="0" fontId="12" fillId="0" borderId="0" xfId="58" applyFont="1" applyFill="1">
      <alignment/>
      <protection/>
    </xf>
    <xf numFmtId="0" fontId="34" fillId="0" borderId="0" xfId="0" applyFont="1" applyAlignment="1">
      <alignment/>
    </xf>
    <xf numFmtId="0" fontId="12" fillId="0" borderId="0" xfId="0" applyFont="1" applyFill="1" applyAlignment="1">
      <alignment/>
    </xf>
    <xf numFmtId="14" fontId="22" fillId="0" borderId="0" xfId="0" applyNumberFormat="1" applyFont="1" applyBorder="1" applyAlignment="1" quotePrefix="1">
      <alignment horizontal="center"/>
    </xf>
    <xf numFmtId="14" fontId="2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58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8" fillId="0" borderId="0" xfId="58" applyFont="1" applyFill="1" applyBorder="1" applyAlignment="1">
      <alignment horizontal="center"/>
      <protection/>
    </xf>
    <xf numFmtId="0" fontId="12" fillId="33" borderId="10" xfId="0" applyFont="1" applyFill="1" applyBorder="1" applyAlignment="1">
      <alignment/>
    </xf>
    <xf numFmtId="14" fontId="12" fillId="33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4" fontId="12" fillId="0" borderId="10" xfId="0" applyNumberFormat="1" applyFont="1" applyFill="1" applyBorder="1" applyAlignment="1" quotePrefix="1">
      <alignment/>
    </xf>
    <xf numFmtId="0" fontId="20" fillId="34" borderId="0" xfId="0" applyFont="1" applyFill="1" applyBorder="1" applyAlignment="1">
      <alignment/>
    </xf>
    <xf numFmtId="0" fontId="20" fillId="34" borderId="0" xfId="0" applyFont="1" applyFill="1" applyBorder="1" applyAlignment="1">
      <alignment horizontal="center" vertical="center"/>
    </xf>
    <xf numFmtId="0" fontId="20" fillId="34" borderId="0" xfId="0" applyFont="1" applyFill="1" applyAlignment="1">
      <alignment/>
    </xf>
    <xf numFmtId="0" fontId="20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11" xfId="0" applyFont="1" applyBorder="1" applyAlignment="1">
      <alignment/>
    </xf>
    <xf numFmtId="2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6" fillId="0" borderId="0" xfId="0" applyFont="1" applyAlignment="1">
      <alignment horizontal="right"/>
    </xf>
    <xf numFmtId="14" fontId="16" fillId="0" borderId="0" xfId="0" applyNumberFormat="1" applyFont="1" applyBorder="1" applyAlignment="1">
      <alignment horizontal="right"/>
    </xf>
    <xf numFmtId="14" fontId="35" fillId="0" borderId="13" xfId="0" applyNumberFormat="1" applyFont="1" applyBorder="1" applyAlignment="1">
      <alignment/>
    </xf>
    <xf numFmtId="14" fontId="35" fillId="0" borderId="11" xfId="0" applyNumberFormat="1" applyFont="1" applyBorder="1" applyAlignment="1">
      <alignment/>
    </xf>
    <xf numFmtId="14" fontId="12" fillId="0" borderId="11" xfId="0" applyNumberFormat="1" applyFont="1" applyBorder="1" applyAlignment="1">
      <alignment/>
    </xf>
    <xf numFmtId="14" fontId="12" fillId="0" borderId="12" xfId="0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8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198" fontId="0" fillId="0" borderId="10" xfId="0" applyNumberFormat="1" applyBorder="1" applyAlignment="1">
      <alignment/>
    </xf>
    <xf numFmtId="0" fontId="3" fillId="0" borderId="14" xfId="0" applyFont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12" fillId="35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/>
    </xf>
    <xf numFmtId="0" fontId="9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4" fontId="33" fillId="0" borderId="0" xfId="0" applyNumberFormat="1" applyFont="1" applyBorder="1" applyAlignment="1" applyProtection="1">
      <alignment/>
      <protection locked="0"/>
    </xf>
    <xf numFmtId="14" fontId="41" fillId="0" borderId="0" xfId="0" applyNumberFormat="1" applyFont="1" applyAlignment="1">
      <alignment/>
    </xf>
    <xf numFmtId="198" fontId="4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9" fontId="2" fillId="0" borderId="10" xfId="62" applyFont="1" applyBorder="1" applyAlignment="1">
      <alignment horizontal="center" vertical="center" wrapText="1"/>
    </xf>
    <xf numFmtId="0" fontId="107" fillId="0" borderId="0" xfId="0" applyFont="1" applyBorder="1" applyAlignment="1">
      <alignment/>
    </xf>
    <xf numFmtId="198" fontId="108" fillId="0" borderId="1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2" fontId="44" fillId="36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2" fontId="108" fillId="0" borderId="10" xfId="0" applyNumberFormat="1" applyFont="1" applyBorder="1" applyAlignment="1">
      <alignment horizontal="left"/>
    </xf>
    <xf numFmtId="0" fontId="109" fillId="36" borderId="24" xfId="0" applyFont="1" applyFill="1" applyBorder="1" applyAlignment="1">
      <alignment horizontal="center" vertical="center" shrinkToFit="1"/>
    </xf>
    <xf numFmtId="198" fontId="43" fillId="0" borderId="1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shrinkToFit="1"/>
    </xf>
    <xf numFmtId="0" fontId="42" fillId="0" borderId="0" xfId="0" applyNumberFormat="1" applyFont="1" applyBorder="1" applyAlignment="1">
      <alignment horizontal="center" vertical="center" shrinkToFit="1"/>
    </xf>
    <xf numFmtId="0" fontId="110" fillId="36" borderId="0" xfId="0" applyFont="1" applyFill="1" applyBorder="1" applyAlignment="1">
      <alignment horizontal="left" vertical="center" shrinkToFit="1"/>
    </xf>
    <xf numFmtId="0" fontId="111" fillId="36" borderId="0" xfId="0" applyFont="1" applyFill="1" applyBorder="1" applyAlignment="1">
      <alignment horizontal="left" vertical="center" shrinkToFit="1"/>
    </xf>
    <xf numFmtId="49" fontId="110" fillId="36" borderId="0" xfId="0" applyNumberFormat="1" applyFont="1" applyFill="1" applyBorder="1" applyAlignment="1" quotePrefix="1">
      <alignment horizontal="center" vertical="center" shrinkToFit="1"/>
    </xf>
    <xf numFmtId="0" fontId="0" fillId="0" borderId="0" xfId="0" applyFont="1" applyBorder="1" applyAlignment="1">
      <alignment/>
    </xf>
    <xf numFmtId="0" fontId="12" fillId="0" borderId="10" xfId="0" applyFont="1" applyFill="1" applyBorder="1" applyAlignment="1" quotePrefix="1">
      <alignment/>
    </xf>
    <xf numFmtId="49" fontId="0" fillId="37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14" fontId="31" fillId="0" borderId="14" xfId="0" applyNumberFormat="1" applyFont="1" applyBorder="1" applyAlignment="1">
      <alignment/>
    </xf>
    <xf numFmtId="14" fontId="31" fillId="0" borderId="25" xfId="0" applyNumberFormat="1" applyFont="1" applyBorder="1" applyAlignment="1">
      <alignment/>
    </xf>
    <xf numFmtId="0" fontId="12" fillId="0" borderId="24" xfId="0" applyFont="1" applyFill="1" applyBorder="1" applyAlignment="1">
      <alignment horizontal="center" vertical="center" shrinkToFit="1"/>
    </xf>
    <xf numFmtId="0" fontId="42" fillId="0" borderId="24" xfId="0" applyFont="1" applyFill="1" applyBorder="1" applyAlignment="1">
      <alignment horizontal="center" vertical="center" shrinkToFit="1"/>
    </xf>
    <xf numFmtId="0" fontId="46" fillId="0" borderId="24" xfId="0" applyFont="1" applyFill="1" applyBorder="1" applyAlignment="1">
      <alignment horizontal="center" vertical="center" shrinkToFit="1"/>
    </xf>
    <xf numFmtId="0" fontId="42" fillId="0" borderId="24" xfId="0" applyFont="1" applyBorder="1" applyAlignment="1">
      <alignment horizontal="center" vertical="center" shrinkToFit="1"/>
    </xf>
    <xf numFmtId="0" fontId="48" fillId="0" borderId="26" xfId="58" applyFont="1" applyFill="1" applyBorder="1" applyAlignment="1">
      <alignment horizontal="center" vertical="center" shrinkToFit="1"/>
      <protection/>
    </xf>
    <xf numFmtId="0" fontId="49" fillId="0" borderId="26" xfId="0" applyFont="1" applyFill="1" applyBorder="1" applyAlignment="1">
      <alignment vertical="center" shrinkToFit="1"/>
    </xf>
    <xf numFmtId="0" fontId="48" fillId="0" borderId="27" xfId="0" applyFont="1" applyFill="1" applyBorder="1" applyAlignment="1">
      <alignment vertical="center"/>
    </xf>
    <xf numFmtId="14" fontId="49" fillId="0" borderId="28" xfId="0" applyNumberFormat="1" applyFont="1" applyFill="1" applyBorder="1" applyAlignment="1" quotePrefix="1">
      <alignment horizontal="center" vertical="center"/>
    </xf>
    <xf numFmtId="0" fontId="49" fillId="0" borderId="28" xfId="0" applyFont="1" applyFill="1" applyBorder="1" applyAlignment="1">
      <alignment horizontal="center" vertical="center"/>
    </xf>
    <xf numFmtId="0" fontId="48" fillId="0" borderId="29" xfId="58" applyFont="1" applyFill="1" applyBorder="1" applyAlignment="1">
      <alignment horizontal="center" vertical="center" shrinkToFit="1"/>
      <protection/>
    </xf>
    <xf numFmtId="0" fontId="49" fillId="0" borderId="29" xfId="0" applyFont="1" applyFill="1" applyBorder="1" applyAlignment="1">
      <alignment vertical="center" shrinkToFit="1"/>
    </xf>
    <xf numFmtId="0" fontId="48" fillId="0" borderId="30" xfId="0" applyFont="1" applyFill="1" applyBorder="1" applyAlignment="1">
      <alignment vertical="center"/>
    </xf>
    <xf numFmtId="14" fontId="49" fillId="0" borderId="31" xfId="0" applyNumberFormat="1" applyFont="1" applyFill="1" applyBorder="1" applyAlignment="1" quotePrefix="1">
      <alignment horizontal="center" vertical="center"/>
    </xf>
    <xf numFmtId="0" fontId="49" fillId="0" borderId="31" xfId="0" applyFont="1" applyFill="1" applyBorder="1" applyAlignment="1">
      <alignment horizontal="center" vertical="center"/>
    </xf>
    <xf numFmtId="0" fontId="49" fillId="0" borderId="28" xfId="58" applyFont="1" applyFill="1" applyBorder="1" applyAlignment="1">
      <alignment horizontal="center" vertical="center" wrapText="1"/>
      <protection/>
    </xf>
    <xf numFmtId="0" fontId="42" fillId="0" borderId="32" xfId="0" applyFont="1" applyBorder="1" applyAlignment="1">
      <alignment horizontal="center" shrinkToFit="1"/>
    </xf>
    <xf numFmtId="0" fontId="50" fillId="0" borderId="32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2" fillId="0" borderId="24" xfId="0" applyFont="1" applyBorder="1" applyAlignment="1">
      <alignment horizontal="center" shrinkToFit="1"/>
    </xf>
    <xf numFmtId="0" fontId="50" fillId="0" borderId="24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9" fillId="0" borderId="28" xfId="59" applyFont="1" applyFill="1" applyBorder="1" applyAlignment="1">
      <alignment horizontal="center" vertical="center" wrapText="1"/>
      <protection/>
    </xf>
    <xf numFmtId="0" fontId="52" fillId="0" borderId="32" xfId="0" applyFont="1" applyBorder="1" applyAlignment="1">
      <alignment horizontal="center" shrinkToFit="1"/>
    </xf>
    <xf numFmtId="0" fontId="46" fillId="0" borderId="32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2" fillId="38" borderId="24" xfId="0" applyFont="1" applyFill="1" applyBorder="1" applyAlignment="1">
      <alignment horizontal="center" shrinkToFit="1"/>
    </xf>
    <xf numFmtId="0" fontId="42" fillId="0" borderId="32" xfId="0" applyFont="1" applyBorder="1" applyAlignment="1">
      <alignment/>
    </xf>
    <xf numFmtId="0" fontId="53" fillId="0" borderId="24" xfId="0" applyFont="1" applyFill="1" applyBorder="1" applyAlignment="1">
      <alignment/>
    </xf>
    <xf numFmtId="0" fontId="42" fillId="0" borderId="24" xfId="0" applyFont="1" applyBorder="1" applyAlignment="1">
      <alignment/>
    </xf>
    <xf numFmtId="0" fontId="42" fillId="0" borderId="24" xfId="0" applyFont="1" applyBorder="1" applyAlignment="1">
      <alignment horizontal="center"/>
    </xf>
    <xf numFmtId="0" fontId="53" fillId="0" borderId="24" xfId="0" applyFont="1" applyFill="1" applyBorder="1" applyAlignment="1">
      <alignment horizontal="center"/>
    </xf>
    <xf numFmtId="0" fontId="54" fillId="0" borderId="33" xfId="0" applyFont="1" applyBorder="1" applyAlignment="1">
      <alignment/>
    </xf>
    <xf numFmtId="0" fontId="5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3" xfId="0" applyFont="1" applyBorder="1" applyAlignment="1">
      <alignment/>
    </xf>
    <xf numFmtId="0" fontId="54" fillId="0" borderId="33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9" fontId="2" fillId="0" borderId="1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29" fillId="0" borderId="0" xfId="0" applyFont="1" applyBorder="1" applyAlignment="1">
      <alignment horizontal="right"/>
    </xf>
    <xf numFmtId="0" fontId="29" fillId="0" borderId="21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34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14" fontId="17" fillId="0" borderId="0" xfId="0" applyNumberFormat="1" applyFont="1" applyBorder="1" applyAlignment="1" quotePrefix="1">
      <alignment horizontal="left"/>
    </xf>
    <xf numFmtId="0" fontId="7" fillId="0" borderId="0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14" fontId="22" fillId="0" borderId="14" xfId="0" applyNumberFormat="1" applyFont="1" applyBorder="1" applyAlignment="1" quotePrefix="1">
      <alignment horizontal="center"/>
    </xf>
    <xf numFmtId="14" fontId="22" fillId="0" borderId="25" xfId="0" applyNumberFormat="1" applyFont="1" applyBorder="1" applyAlignment="1" quotePrefix="1">
      <alignment horizontal="center"/>
    </xf>
    <xf numFmtId="0" fontId="3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1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1">
    <dxf>
      <font>
        <color indexed="10"/>
      </font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1057275</xdr:colOff>
      <xdr:row>18</xdr:row>
      <xdr:rowOff>85725</xdr:rowOff>
    </xdr:from>
    <xdr:to>
      <xdr:col>12</xdr:col>
      <xdr:colOff>781050</xdr:colOff>
      <xdr:row>43</xdr:row>
      <xdr:rowOff>180975</xdr:rowOff>
    </xdr:to>
    <xdr:sp>
      <xdr:nvSpPr>
        <xdr:cNvPr id="1" name="AutoShape 6"/>
        <xdr:cNvSpPr>
          <a:spLocks/>
        </xdr:cNvSpPr>
      </xdr:nvSpPr>
      <xdr:spPr>
        <a:xfrm>
          <a:off x="2428875" y="4343400"/>
          <a:ext cx="8867775" cy="6810375"/>
        </a:xfrm>
        <a:prstGeom prst="bevel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19</xdr:row>
      <xdr:rowOff>85725</xdr:rowOff>
    </xdr:from>
    <xdr:to>
      <xdr:col>11</xdr:col>
      <xdr:colOff>161925</xdr:colOff>
      <xdr:row>21</xdr:row>
      <xdr:rowOff>152400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3886200" y="4543425"/>
          <a:ext cx="627697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45720" rIns="54864" bIns="0"/>
        <a:p>
          <a:pPr algn="ctr">
            <a:defRPr/>
          </a:pPr>
          <a:r>
            <a:rPr lang="en-US" cap="none" sz="2600" b="1" i="0" u="none" baseline="0">
              <a:solidFill>
                <a:srgbClr val="0000FF"/>
              </a:solidFill>
            </a:rPr>
            <a:t>THÔNG TIN SINH VIÊN</a:t>
          </a:r>
        </a:p>
      </xdr:txBody>
    </xdr:sp>
    <xdr:clientData/>
  </xdr:twoCellAnchor>
  <xdr:twoCellAnchor>
    <xdr:from>
      <xdr:col>2</xdr:col>
      <xdr:colOff>76200</xdr:colOff>
      <xdr:row>14</xdr:row>
      <xdr:rowOff>219075</xdr:rowOff>
    </xdr:from>
    <xdr:to>
      <xdr:col>4</xdr:col>
      <xdr:colOff>228600</xdr:colOff>
      <xdr:row>16</xdr:row>
      <xdr:rowOff>38100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447800" y="3600450"/>
          <a:ext cx="34099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mã sinh viên cần xem điểm </a:t>
          </a:r>
        </a:p>
      </xdr:txBody>
    </xdr:sp>
    <xdr:clientData/>
  </xdr:twoCellAnchor>
  <xdr:twoCellAnchor>
    <xdr:from>
      <xdr:col>2</xdr:col>
      <xdr:colOff>85725</xdr:colOff>
      <xdr:row>14</xdr:row>
      <xdr:rowOff>66675</xdr:rowOff>
    </xdr:from>
    <xdr:to>
      <xdr:col>4</xdr:col>
      <xdr:colOff>523875</xdr:colOff>
      <xdr:row>17</xdr:row>
      <xdr:rowOff>9525</xdr:rowOff>
    </xdr:to>
    <xdr:sp>
      <xdr:nvSpPr>
        <xdr:cNvPr id="4" name="AutoShape 9"/>
        <xdr:cNvSpPr>
          <a:spLocks/>
        </xdr:cNvSpPr>
      </xdr:nvSpPr>
      <xdr:spPr>
        <a:xfrm>
          <a:off x="1457325" y="3448050"/>
          <a:ext cx="3695700" cy="61912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40</xdr:row>
      <xdr:rowOff>152400</xdr:rowOff>
    </xdr:from>
    <xdr:to>
      <xdr:col>12</xdr:col>
      <xdr:colOff>476250</xdr:colOff>
      <xdr:row>42</xdr:row>
      <xdr:rowOff>123825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562225" y="10525125"/>
          <a:ext cx="842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TRƯỜNG TRUNG CẤP CHUYÊN NGHIỆP BÀ RỊA</a:t>
          </a:r>
        </a:p>
      </xdr:txBody>
    </xdr:sp>
    <xdr:clientData/>
  </xdr:twoCellAnchor>
  <xdr:twoCellAnchor>
    <xdr:from>
      <xdr:col>2</xdr:col>
      <xdr:colOff>95250</xdr:colOff>
      <xdr:row>11</xdr:row>
      <xdr:rowOff>57150</xdr:rowOff>
    </xdr:from>
    <xdr:to>
      <xdr:col>4</xdr:col>
      <xdr:colOff>533400</xdr:colOff>
      <xdr:row>13</xdr:row>
      <xdr:rowOff>190500</xdr:rowOff>
    </xdr:to>
    <xdr:sp>
      <xdr:nvSpPr>
        <xdr:cNvPr id="6" name="AutoShape 11"/>
        <xdr:cNvSpPr>
          <a:spLocks/>
        </xdr:cNvSpPr>
      </xdr:nvSpPr>
      <xdr:spPr>
        <a:xfrm>
          <a:off x="1466850" y="2581275"/>
          <a:ext cx="3695700" cy="75247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11</xdr:row>
      <xdr:rowOff>209550</xdr:rowOff>
    </xdr:from>
    <xdr:to>
      <xdr:col>4</xdr:col>
      <xdr:colOff>228600</xdr:colOff>
      <xdr:row>13</xdr:row>
      <xdr:rowOff>9525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1457325" y="2733675"/>
          <a:ext cx="34004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học phần cần xem điểm </a:t>
          </a:r>
        </a:p>
      </xdr:txBody>
    </xdr:sp>
    <xdr:clientData/>
  </xdr:twoCellAnchor>
  <xdr:twoCellAnchor>
    <xdr:from>
      <xdr:col>9</xdr:col>
      <xdr:colOff>161925</xdr:colOff>
      <xdr:row>2</xdr:row>
      <xdr:rowOff>28575</xdr:rowOff>
    </xdr:from>
    <xdr:to>
      <xdr:col>9</xdr:col>
      <xdr:colOff>457200</xdr:colOff>
      <xdr:row>3</xdr:row>
      <xdr:rowOff>123825</xdr:rowOff>
    </xdr:to>
    <xdr:pic>
      <xdr:nvPicPr>
        <xdr:cNvPr id="8" name="Picture 13" descr="logo truo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50482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41</xdr:row>
      <xdr:rowOff>180975</xdr:rowOff>
    </xdr:from>
    <xdr:to>
      <xdr:col>14</xdr:col>
      <xdr:colOff>819150</xdr:colOff>
      <xdr:row>306</xdr:row>
      <xdr:rowOff>123825</xdr:rowOff>
    </xdr:to>
    <xdr:sp>
      <xdr:nvSpPr>
        <xdr:cNvPr id="9" name="AutoShape 40"/>
        <xdr:cNvSpPr>
          <a:spLocks/>
        </xdr:cNvSpPr>
      </xdr:nvSpPr>
      <xdr:spPr>
        <a:xfrm>
          <a:off x="295275" y="10753725"/>
          <a:ext cx="12992100" cy="313372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Lưu ý</a:t>
          </a:r>
          <a:r>
            <a:rPr lang="en-US" cap="none" sz="1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Nh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 trường tổ chức thi lần 2 trong tháng </a:t>
          </a:r>
          <a:r>
            <a:rPr lang="en-US" cap="none" sz="2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12/2017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Đề nghị những sinh viên không đủ điểm trung bình 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(ĐTB&lt;5,0)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đăng ký thi lần 2 tại cơ sở đang học.
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Thời gian nhận đơn 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phúc khảo 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từ: 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17/10 </a:t>
          </a: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đến hết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28/10/2017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Thời gian nhận đơn 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đăng ký thi lần 2 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từ: 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01/11 </a:t>
          </a: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đến hết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18/11/2017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8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Địa điểm thi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Cơ sở 1 Bà Rịa; </a:t>
          </a:r>
          <a:r>
            <a:rPr lang="en-US" cap="none" sz="2800" b="0" i="1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Xem lịch thi lần 2 chi tiết tại văn phòng cơ sở..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1"/>
  <sheetViews>
    <sheetView showGridLines="0" tabSelected="1" zoomScale="70" zoomScaleNormal="70" zoomScalePageLayoutView="0" workbookViewId="0" topLeftCell="A8">
      <selection activeCell="F13" sqref="F13"/>
    </sheetView>
  </sheetViews>
  <sheetFormatPr defaultColWidth="10.00390625" defaultRowHeight="12.75"/>
  <cols>
    <col min="1" max="1" width="5.57421875" style="6" customWidth="1"/>
    <col min="2" max="2" width="15.00390625" style="6" customWidth="1"/>
    <col min="3" max="3" width="36.421875" style="6" customWidth="1"/>
    <col min="4" max="4" width="12.421875" style="6" customWidth="1"/>
    <col min="5" max="5" width="18.421875" style="39" customWidth="1"/>
    <col min="6" max="6" width="17.00390625" style="41" customWidth="1"/>
    <col min="7" max="7" width="13.8515625" style="6" customWidth="1"/>
    <col min="8" max="8" width="9.28125" style="40" customWidth="1"/>
    <col min="9" max="9" width="5.7109375" style="40" customWidth="1"/>
    <col min="10" max="10" width="9.00390625" style="40" customWidth="1"/>
    <col min="11" max="11" width="7.28125" style="38" customWidth="1"/>
    <col min="12" max="12" width="7.7109375" style="6" customWidth="1"/>
    <col min="13" max="13" width="12.421875" style="6" customWidth="1"/>
    <col min="14" max="14" width="16.8515625" style="37" customWidth="1"/>
    <col min="15" max="15" width="20.8515625" style="37" customWidth="1"/>
    <col min="16" max="16" width="13.28125" style="37" customWidth="1"/>
    <col min="17" max="16384" width="10.00390625" style="37" customWidth="1"/>
  </cols>
  <sheetData>
    <row r="1" spans="1:4" ht="18.75">
      <c r="A1" s="190" t="s">
        <v>0</v>
      </c>
      <c r="B1" s="190"/>
      <c r="C1" s="190"/>
      <c r="D1" s="190"/>
    </row>
    <row r="2" spans="1:13" ht="18.75">
      <c r="A2" s="190" t="s">
        <v>1</v>
      </c>
      <c r="B2" s="190"/>
      <c r="C2" s="190"/>
      <c r="D2" s="190"/>
      <c r="G2" s="191" t="s">
        <v>54</v>
      </c>
      <c r="H2" s="191"/>
      <c r="I2" s="191"/>
      <c r="J2" s="191"/>
      <c r="K2" s="191"/>
      <c r="L2" s="191"/>
      <c r="M2" s="191"/>
    </row>
    <row r="3" ht="12.75"/>
    <row r="4" ht="12.75"/>
    <row r="5" spans="1:13" ht="27">
      <c r="A5" s="184" t="s">
        <v>60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6" spans="1:13" ht="18.75">
      <c r="A6" s="1"/>
      <c r="B6" s="1"/>
      <c r="C6" s="1"/>
      <c r="D6" s="5" t="s">
        <v>56</v>
      </c>
      <c r="F6" s="1"/>
      <c r="G6" s="1"/>
      <c r="H6" s="1"/>
      <c r="I6" s="1"/>
      <c r="J6" s="1"/>
      <c r="K6" s="1"/>
      <c r="L6" s="1"/>
      <c r="M6" s="1"/>
    </row>
    <row r="7" spans="1:13" ht="18.75">
      <c r="A7" s="1"/>
      <c r="B7" s="1"/>
      <c r="C7" s="1"/>
      <c r="D7" s="5" t="s">
        <v>14</v>
      </c>
      <c r="F7" s="1"/>
      <c r="G7" s="1"/>
      <c r="H7" s="1"/>
      <c r="I7" s="1"/>
      <c r="J7" s="1"/>
      <c r="K7" s="1"/>
      <c r="L7" s="1"/>
      <c r="M7" s="1"/>
    </row>
    <row r="8" spans="1:15" ht="17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44"/>
      <c r="O8" s="43"/>
    </row>
    <row r="9" spans="2:13" ht="19.5">
      <c r="B9" s="45"/>
      <c r="C9" s="74" t="s">
        <v>32</v>
      </c>
      <c r="D9" s="192" t="str">
        <f>VLOOKUP($F$13,$C$49:$E$56,1,0)</f>
        <v>Kế toán tài chính 3</v>
      </c>
      <c r="E9" s="192"/>
      <c r="G9" s="74" t="s">
        <v>15</v>
      </c>
      <c r="H9" s="193" t="str">
        <f>VLOOKUP($F$13,$C$49:$E$56,2,0)</f>
        <v>Cô Tuyết</v>
      </c>
      <c r="I9" s="194"/>
      <c r="J9" s="194"/>
      <c r="K9" s="194"/>
      <c r="L9" s="194"/>
      <c r="M9" s="195"/>
    </row>
    <row r="10" spans="1:14" ht="15.75">
      <c r="A10" s="37"/>
      <c r="B10" s="8"/>
      <c r="C10" s="74" t="s">
        <v>16</v>
      </c>
      <c r="D10" s="196" t="str">
        <f>VLOOKUP($F$13,$C$49:$E$56,3,0)</f>
        <v>-</v>
      </c>
      <c r="E10" s="196"/>
      <c r="G10" s="74" t="s">
        <v>17</v>
      </c>
      <c r="H10" s="75" t="str">
        <f>VLOOKUP($F$13,$C$48:$F$56,4,0)</f>
        <v>-</v>
      </c>
      <c r="I10" s="76"/>
      <c r="J10" s="76"/>
      <c r="K10" s="77" t="s">
        <v>18</v>
      </c>
      <c r="L10" s="76"/>
      <c r="M10" s="76"/>
      <c r="N10" s="46"/>
    </row>
    <row r="11" spans="1:15" ht="18.75" customHeight="1">
      <c r="A11" s="9"/>
      <c r="B11" s="10"/>
      <c r="C11" s="10"/>
      <c r="D11" s="187" t="s">
        <v>19</v>
      </c>
      <c r="E11" s="187"/>
      <c r="F11" s="12">
        <f ca="1">TODAY()</f>
        <v>43025</v>
      </c>
      <c r="G11" s="13"/>
      <c r="H11" s="188" t="s">
        <v>20</v>
      </c>
      <c r="I11" s="188"/>
      <c r="J11" s="188"/>
      <c r="K11" s="189"/>
      <c r="L11" s="199" t="str">
        <f>VLOOKUP($F$13,$C$48:$G$56,5,0)</f>
        <v>-</v>
      </c>
      <c r="M11" s="200"/>
      <c r="O11" s="43"/>
    </row>
    <row r="12" spans="1:15" ht="18.75" customHeight="1">
      <c r="A12" s="9"/>
      <c r="B12" s="10"/>
      <c r="C12" s="10"/>
      <c r="D12" s="11"/>
      <c r="E12" s="11"/>
      <c r="F12" s="12"/>
      <c r="G12" s="13"/>
      <c r="H12" s="14"/>
      <c r="I12" s="14"/>
      <c r="J12" s="14"/>
      <c r="K12" s="14"/>
      <c r="L12" s="47"/>
      <c r="M12" s="48"/>
      <c r="O12" s="43"/>
    </row>
    <row r="13" spans="1:15" ht="30">
      <c r="A13" s="9"/>
      <c r="B13" s="10"/>
      <c r="C13" s="10"/>
      <c r="D13" s="11"/>
      <c r="E13" s="11"/>
      <c r="F13" s="102" t="s">
        <v>115</v>
      </c>
      <c r="G13" s="13"/>
      <c r="H13" s="14"/>
      <c r="I13" s="14"/>
      <c r="J13" s="14"/>
      <c r="K13" s="14"/>
      <c r="L13" s="47"/>
      <c r="M13" s="48"/>
      <c r="O13" s="43"/>
    </row>
    <row r="14" spans="1:15" ht="18.75" customHeight="1">
      <c r="A14" s="9"/>
      <c r="B14" s="10"/>
      <c r="C14" s="10"/>
      <c r="D14" s="11"/>
      <c r="E14" s="11"/>
      <c r="F14" s="12"/>
      <c r="G14" s="13"/>
      <c r="H14" s="14"/>
      <c r="I14" s="14"/>
      <c r="J14" s="14"/>
      <c r="K14" s="14"/>
      <c r="L14" s="47"/>
      <c r="M14" s="48"/>
      <c r="O14" s="43"/>
    </row>
    <row r="15" spans="1:15" s="49" customFormat="1" ht="18.75" customHeight="1">
      <c r="A15" s="9"/>
      <c r="B15" s="10"/>
      <c r="C15" s="10"/>
      <c r="D15" s="15"/>
      <c r="E15" s="15"/>
      <c r="F15" s="16"/>
      <c r="G15" s="13"/>
      <c r="H15" s="17"/>
      <c r="I15" s="17"/>
      <c r="J15" s="17"/>
      <c r="K15" s="17"/>
      <c r="L15" s="18"/>
      <c r="M15" s="19"/>
      <c r="O15" s="50"/>
    </row>
    <row r="16" spans="1:15" s="51" customFormat="1" ht="18.75" customHeight="1">
      <c r="A16" s="21"/>
      <c r="B16" s="21"/>
      <c r="C16" s="21"/>
      <c r="D16" s="22"/>
      <c r="E16" s="23"/>
      <c r="F16" s="101" t="s">
        <v>69</v>
      </c>
      <c r="G16" s="24"/>
      <c r="H16" s="197" t="s">
        <v>21</v>
      </c>
      <c r="I16" s="197"/>
      <c r="J16" s="197"/>
      <c r="K16" s="198"/>
      <c r="L16" s="25">
        <f>COUNTA(A70:A82)</f>
        <v>13</v>
      </c>
      <c r="M16" s="26"/>
      <c r="O16" s="52"/>
    </row>
    <row r="17" spans="1:13" ht="15.75">
      <c r="A17" s="20"/>
      <c r="B17" s="20"/>
      <c r="C17" s="20"/>
      <c r="D17" s="20"/>
      <c r="E17" s="20"/>
      <c r="F17" s="27"/>
      <c r="G17" s="20"/>
      <c r="H17" s="20"/>
      <c r="I17" s="20"/>
      <c r="J17" s="20"/>
      <c r="K17" s="20"/>
      <c r="L17" s="20"/>
      <c r="M17" s="20"/>
    </row>
    <row r="18" spans="1:13" ht="15.75">
      <c r="A18" s="20"/>
      <c r="B18" s="20"/>
      <c r="C18" s="20"/>
      <c r="D18" s="20"/>
      <c r="E18" s="20"/>
      <c r="F18" s="27"/>
      <c r="G18" s="20"/>
      <c r="H18" s="20"/>
      <c r="I18" s="20"/>
      <c r="J18" s="20"/>
      <c r="K18" s="20"/>
      <c r="L18" s="20"/>
      <c r="M18" s="20"/>
    </row>
    <row r="19" spans="1:13" ht="15.75">
      <c r="A19" s="20"/>
      <c r="B19" s="20"/>
      <c r="C19" s="20"/>
      <c r="D19" s="20"/>
      <c r="E19" s="20"/>
      <c r="F19" s="27"/>
      <c r="G19" s="20"/>
      <c r="H19" s="20"/>
      <c r="I19" s="20"/>
      <c r="J19" s="20"/>
      <c r="K19" s="20"/>
      <c r="L19" s="20"/>
      <c r="M19" s="20"/>
    </row>
    <row r="20" spans="1:13" ht="18.75">
      <c r="A20" s="20"/>
      <c r="B20" s="20"/>
      <c r="C20" s="20"/>
      <c r="D20" s="20"/>
      <c r="E20" s="20"/>
      <c r="F20" s="28"/>
      <c r="G20" s="20"/>
      <c r="H20" s="20"/>
      <c r="I20" s="20"/>
      <c r="J20" s="20"/>
      <c r="K20" s="20"/>
      <c r="L20" s="20"/>
      <c r="M20" s="20"/>
    </row>
    <row r="21" spans="1:13" ht="15.75">
      <c r="A21" s="20"/>
      <c r="B21" s="20"/>
      <c r="C21" s="20"/>
      <c r="D21" s="20"/>
      <c r="E21" s="20"/>
      <c r="F21" s="27"/>
      <c r="G21" s="20"/>
      <c r="H21" s="20"/>
      <c r="I21" s="20"/>
      <c r="J21" s="20"/>
      <c r="K21" s="20"/>
      <c r="L21" s="20"/>
      <c r="M21" s="20"/>
    </row>
    <row r="22" spans="1:13" ht="18.75">
      <c r="A22" s="20"/>
      <c r="B22" s="20"/>
      <c r="C22" s="20"/>
      <c r="E22" s="6"/>
      <c r="F22" s="6"/>
      <c r="G22" s="28"/>
      <c r="H22" s="20"/>
      <c r="I22" s="20"/>
      <c r="J22" s="20"/>
      <c r="K22" s="20"/>
      <c r="L22" s="20"/>
      <c r="M22" s="20"/>
    </row>
    <row r="23" spans="1:13" ht="16.5" thickBot="1">
      <c r="A23" s="20"/>
      <c r="B23" s="20"/>
      <c r="C23" s="20"/>
      <c r="E23" s="6"/>
      <c r="F23" s="27"/>
      <c r="G23" s="20"/>
      <c r="H23" s="20"/>
      <c r="I23" s="20"/>
      <c r="J23" s="20"/>
      <c r="K23" s="20"/>
      <c r="L23" s="20"/>
      <c r="M23" s="20"/>
    </row>
    <row r="24" spans="1:13" ht="24" thickBot="1">
      <c r="A24" s="20"/>
      <c r="B24" s="20"/>
      <c r="C24" s="20"/>
      <c r="D24" s="185" t="s">
        <v>22</v>
      </c>
      <c r="E24" s="185"/>
      <c r="F24" s="68" t="str">
        <f>C62&amp;" "&amp;D62</f>
        <v>Đặng Thị Ngọc Hiếu</v>
      </c>
      <c r="G24" s="69"/>
      <c r="H24" s="69"/>
      <c r="I24" s="70"/>
      <c r="J24" s="70"/>
      <c r="K24" s="71"/>
      <c r="L24" s="29"/>
      <c r="M24" s="20"/>
    </row>
    <row r="25" spans="1:13" ht="15.75">
      <c r="A25" s="20"/>
      <c r="B25" s="20"/>
      <c r="C25" s="20"/>
      <c r="D25" s="30"/>
      <c r="E25" s="30"/>
      <c r="F25" s="27"/>
      <c r="G25" s="20"/>
      <c r="H25" s="20"/>
      <c r="I25" s="20"/>
      <c r="J25" s="20"/>
      <c r="K25" s="20"/>
      <c r="L25" s="20"/>
      <c r="M25" s="20"/>
    </row>
    <row r="26" spans="1:13" ht="20.25">
      <c r="A26" s="20"/>
      <c r="B26" s="20"/>
      <c r="C26" s="20"/>
      <c r="D26" s="185" t="s">
        <v>23</v>
      </c>
      <c r="E26" s="186"/>
      <c r="F26" s="31" t="str">
        <f>E62</f>
        <v>15/03/2016</v>
      </c>
      <c r="G26" s="20"/>
      <c r="H26" s="20"/>
      <c r="I26" s="20"/>
      <c r="J26" s="20"/>
      <c r="K26" s="20"/>
      <c r="L26" s="20"/>
      <c r="M26" s="20"/>
    </row>
    <row r="27" spans="1:13" ht="20.25">
      <c r="A27" s="20"/>
      <c r="B27" s="20"/>
      <c r="C27" s="20"/>
      <c r="D27" s="202"/>
      <c r="E27" s="202"/>
      <c r="F27" s="32"/>
      <c r="G27" s="20"/>
      <c r="H27" s="20"/>
      <c r="I27" s="20"/>
      <c r="J27" s="20"/>
      <c r="K27" s="20"/>
      <c r="L27" s="20"/>
      <c r="M27" s="20"/>
    </row>
    <row r="28" spans="1:13" ht="20.25">
      <c r="A28" s="20"/>
      <c r="B28" s="20"/>
      <c r="C28" s="20"/>
      <c r="D28" s="185" t="s">
        <v>24</v>
      </c>
      <c r="E28" s="186"/>
      <c r="F28" s="124" t="str">
        <f>F62</f>
        <v>BRVT</v>
      </c>
      <c r="G28" s="125"/>
      <c r="H28" s="20"/>
      <c r="I28" s="20"/>
      <c r="J28" s="20"/>
      <c r="K28" s="20"/>
      <c r="L28" s="20"/>
      <c r="M28" s="20"/>
    </row>
    <row r="29" spans="1:13" ht="18.75">
      <c r="A29" s="20"/>
      <c r="B29" s="20"/>
      <c r="C29" s="20"/>
      <c r="D29" s="33"/>
      <c r="E29" s="33"/>
      <c r="F29" s="27"/>
      <c r="G29" s="20"/>
      <c r="H29" s="20"/>
      <c r="I29" s="20"/>
      <c r="J29" s="20"/>
      <c r="K29" s="20"/>
      <c r="L29" s="20"/>
      <c r="M29" s="20"/>
    </row>
    <row r="30" spans="1:13" ht="44.25" customHeight="1">
      <c r="A30" s="20"/>
      <c r="B30" s="20"/>
      <c r="C30" s="20"/>
      <c r="D30" s="201" t="s">
        <v>33</v>
      </c>
      <c r="E30" s="201"/>
      <c r="F30" s="201"/>
      <c r="G30" s="201"/>
      <c r="H30" s="201"/>
      <c r="I30" s="201"/>
      <c r="J30" s="201"/>
      <c r="K30" s="201"/>
      <c r="L30" s="20"/>
      <c r="M30" s="20"/>
    </row>
    <row r="31" spans="1:13" ht="15.75" customHeight="1">
      <c r="A31" s="20"/>
      <c r="B31" s="20"/>
      <c r="C31" s="20"/>
      <c r="E31" s="34"/>
      <c r="F31" s="34"/>
      <c r="G31" s="20"/>
      <c r="H31" s="20"/>
      <c r="I31" s="20"/>
      <c r="J31" s="20"/>
      <c r="K31" s="20"/>
      <c r="L31" s="20"/>
      <c r="M31" s="20"/>
    </row>
    <row r="32" spans="1:13" ht="24.75" customHeight="1">
      <c r="A32" s="20"/>
      <c r="B32" s="20"/>
      <c r="C32" s="20"/>
      <c r="D32" s="61"/>
      <c r="E32" s="66" t="s">
        <v>36</v>
      </c>
      <c r="F32" s="107">
        <f>G62</f>
        <v>9</v>
      </c>
      <c r="G32" s="20"/>
      <c r="H32" s="20"/>
      <c r="J32" s="20"/>
      <c r="K32" s="20"/>
      <c r="L32" s="20"/>
      <c r="M32" s="20"/>
    </row>
    <row r="33" spans="1:13" ht="24.75" customHeight="1">
      <c r="A33" s="20"/>
      <c r="B33" s="20"/>
      <c r="C33" s="20"/>
      <c r="D33" s="42"/>
      <c r="E33" s="66" t="s">
        <v>37</v>
      </c>
      <c r="F33" s="107">
        <f>IF($I$58=2,AVERAGE($H$62:$I$62),H62)</f>
        <v>7</v>
      </c>
      <c r="G33" s="20"/>
      <c r="H33" s="20"/>
      <c r="J33" s="20"/>
      <c r="K33" s="20"/>
      <c r="L33" s="20"/>
      <c r="M33" s="20"/>
    </row>
    <row r="34" spans="1:13" ht="24.75" customHeight="1">
      <c r="A34" s="20"/>
      <c r="B34" s="20"/>
      <c r="C34" s="20"/>
      <c r="D34" s="42"/>
      <c r="E34" s="66" t="s">
        <v>51</v>
      </c>
      <c r="F34" s="107">
        <f>J62</f>
        <v>7</v>
      </c>
      <c r="G34" s="20"/>
      <c r="H34" s="20"/>
      <c r="J34" s="20"/>
      <c r="K34" s="20"/>
      <c r="L34" s="20"/>
      <c r="M34" s="20"/>
    </row>
    <row r="35" spans="1:13" ht="24.75" customHeight="1">
      <c r="A35" s="20"/>
      <c r="B35" s="20"/>
      <c r="C35" s="20"/>
      <c r="D35" s="42"/>
      <c r="E35" s="66" t="s">
        <v>52</v>
      </c>
      <c r="F35" s="107">
        <f>K62</f>
        <v>0</v>
      </c>
      <c r="G35" s="20"/>
      <c r="H35" s="20"/>
      <c r="J35" s="20"/>
      <c r="K35" s="20"/>
      <c r="L35" s="20"/>
      <c r="M35" s="20"/>
    </row>
    <row r="36" spans="1:13" ht="24.75" customHeight="1">
      <c r="A36" s="20"/>
      <c r="B36" s="20"/>
      <c r="C36" s="20"/>
      <c r="D36" s="61"/>
      <c r="E36" s="66" t="s">
        <v>38</v>
      </c>
      <c r="F36" s="107">
        <f>L62</f>
        <v>5</v>
      </c>
      <c r="G36" s="20"/>
      <c r="H36" s="20"/>
      <c r="J36" s="20"/>
      <c r="K36" s="20"/>
      <c r="L36" s="20"/>
      <c r="M36" s="20"/>
    </row>
    <row r="37" spans="1:13" ht="24.75" customHeight="1">
      <c r="A37" s="20"/>
      <c r="B37" s="20"/>
      <c r="C37" s="20"/>
      <c r="D37" s="61"/>
      <c r="E37" s="66">
        <f>IF(LEFT(F39,1)="T","ĐIỂM THI LẦN 2: ","")</f>
      </c>
      <c r="F37" s="107">
        <f>IF(LEFT(F39,1)="T",M62,"")</f>
      </c>
      <c r="G37" s="20"/>
      <c r="H37" s="106"/>
      <c r="J37" s="20"/>
      <c r="K37" s="20"/>
      <c r="L37" s="20"/>
      <c r="M37" s="20"/>
    </row>
    <row r="38" spans="1:13" ht="24.75" customHeight="1" thickBot="1">
      <c r="A38" s="20"/>
      <c r="B38" s="20"/>
      <c r="C38" s="20"/>
      <c r="D38" s="61"/>
      <c r="E38" s="66" t="s">
        <v>39</v>
      </c>
      <c r="F38" s="111">
        <f>N62</f>
        <v>6</v>
      </c>
      <c r="G38" s="20"/>
      <c r="H38" s="20"/>
      <c r="J38" s="20"/>
      <c r="K38" s="20"/>
      <c r="L38" s="20"/>
      <c r="M38" s="20"/>
    </row>
    <row r="39" spans="1:13" ht="24.75" customHeight="1" thickBot="1">
      <c r="A39" s="20"/>
      <c r="B39" s="20"/>
      <c r="C39" s="20"/>
      <c r="D39" s="20"/>
      <c r="E39" s="67" t="s">
        <v>34</v>
      </c>
      <c r="F39" s="81">
        <f>O62</f>
      </c>
      <c r="G39" s="63"/>
      <c r="H39" s="63"/>
      <c r="I39" s="64"/>
      <c r="J39" s="63"/>
      <c r="K39" s="65"/>
      <c r="L39" s="20"/>
      <c r="M39" s="20"/>
    </row>
    <row r="40" spans="1:13" ht="18.75">
      <c r="A40" s="20"/>
      <c r="B40" s="20"/>
      <c r="C40" s="20"/>
      <c r="D40" s="35"/>
      <c r="E40" s="37"/>
      <c r="F40" s="62"/>
      <c r="G40" s="62"/>
      <c r="H40" s="62"/>
      <c r="J40" s="20"/>
      <c r="K40" s="20"/>
      <c r="L40" s="20"/>
      <c r="M40" s="20"/>
    </row>
    <row r="41" spans="1:13" ht="15.75">
      <c r="A41" s="20"/>
      <c r="B41" s="20"/>
      <c r="C41" s="20"/>
      <c r="D41" s="20"/>
      <c r="E41" s="20"/>
      <c r="F41" s="27"/>
      <c r="G41" s="20"/>
      <c r="H41" s="20"/>
      <c r="I41" s="20"/>
      <c r="J41" s="20"/>
      <c r="K41" s="20"/>
      <c r="L41" s="20"/>
      <c r="M41" s="20"/>
    </row>
    <row r="42" spans="1:13" ht="15.75">
      <c r="A42" s="20"/>
      <c r="B42" s="20"/>
      <c r="C42" s="20"/>
      <c r="D42" s="20"/>
      <c r="E42" s="20"/>
      <c r="F42" s="27"/>
      <c r="G42" s="20"/>
      <c r="H42" s="20"/>
      <c r="I42" s="20"/>
      <c r="J42" s="20"/>
      <c r="K42" s="20"/>
      <c r="L42" s="20"/>
      <c r="M42" s="20"/>
    </row>
    <row r="43" spans="1:13" ht="15.75">
      <c r="A43" s="20"/>
      <c r="B43" s="20"/>
      <c r="C43" s="20"/>
      <c r="D43" s="20"/>
      <c r="E43" s="20"/>
      <c r="F43" s="27"/>
      <c r="G43" s="20"/>
      <c r="H43" s="20"/>
      <c r="I43" s="20"/>
      <c r="J43" s="20"/>
      <c r="K43" s="20"/>
      <c r="L43" s="20"/>
      <c r="M43" s="20"/>
    </row>
    <row r="44" spans="1:13" ht="15.75">
      <c r="A44" s="20"/>
      <c r="B44" s="20"/>
      <c r="C44" s="20"/>
      <c r="D44" s="20"/>
      <c r="E44" s="20"/>
      <c r="F44" s="27"/>
      <c r="G44" s="20"/>
      <c r="H44" s="20"/>
      <c r="I44" s="20"/>
      <c r="J44" s="20"/>
      <c r="K44" s="20"/>
      <c r="L44" s="20"/>
      <c r="M44" s="20"/>
    </row>
    <row r="45" spans="1:13" ht="15.75" hidden="1">
      <c r="A45" s="20"/>
      <c r="B45" s="20"/>
      <c r="C45" s="20"/>
      <c r="D45" s="20"/>
      <c r="E45" s="20"/>
      <c r="F45" s="27"/>
      <c r="G45" s="20"/>
      <c r="H45" s="20"/>
      <c r="I45" s="20"/>
      <c r="J45" s="20"/>
      <c r="K45" s="20"/>
      <c r="L45" s="20"/>
      <c r="M45" s="20"/>
    </row>
    <row r="46" spans="1:13" ht="15.75" hidden="1">
      <c r="A46" s="20" t="s">
        <v>49</v>
      </c>
      <c r="B46" s="20"/>
      <c r="C46" s="20"/>
      <c r="D46" s="20"/>
      <c r="E46" s="20"/>
      <c r="F46" s="27"/>
      <c r="G46" s="20"/>
      <c r="H46" s="20"/>
      <c r="I46" s="20"/>
      <c r="J46" s="20"/>
      <c r="K46" s="20"/>
      <c r="L46" s="20"/>
      <c r="M46" s="20"/>
    </row>
    <row r="47" spans="1:13" ht="15.75" hidden="1">
      <c r="A47" s="20"/>
      <c r="B47" s="20"/>
      <c r="C47" s="20"/>
      <c r="D47" s="20" t="s">
        <v>25</v>
      </c>
      <c r="E47" s="20"/>
      <c r="F47" s="27"/>
      <c r="G47" s="20"/>
      <c r="H47" s="20"/>
      <c r="I47" s="20"/>
      <c r="J47" s="20"/>
      <c r="K47" s="20"/>
      <c r="L47" s="20"/>
      <c r="M47" s="20"/>
    </row>
    <row r="48" spans="1:13" ht="15.75" hidden="1">
      <c r="A48" s="36" t="s">
        <v>26</v>
      </c>
      <c r="B48" s="55"/>
      <c r="C48" s="53" t="s">
        <v>32</v>
      </c>
      <c r="D48" s="53" t="s">
        <v>27</v>
      </c>
      <c r="E48" s="54" t="s">
        <v>28</v>
      </c>
      <c r="F48" s="36" t="s">
        <v>29</v>
      </c>
      <c r="G48" s="36" t="s">
        <v>30</v>
      </c>
      <c r="H48" s="20"/>
      <c r="I48" s="20"/>
      <c r="J48" s="20"/>
      <c r="K48" s="20"/>
      <c r="L48" s="20"/>
      <c r="M48" s="20"/>
    </row>
    <row r="49" spans="1:13" ht="15.75" hidden="1">
      <c r="A49" s="55">
        <v>1</v>
      </c>
      <c r="B49" s="55"/>
      <c r="C49" s="55" t="s">
        <v>114</v>
      </c>
      <c r="D49" s="55" t="s">
        <v>113</v>
      </c>
      <c r="E49" s="120" t="s">
        <v>53</v>
      </c>
      <c r="F49" s="55" t="s">
        <v>53</v>
      </c>
      <c r="G49" s="56" t="s">
        <v>53</v>
      </c>
      <c r="H49" s="20"/>
      <c r="I49" s="20"/>
      <c r="J49" s="20"/>
      <c r="K49" s="20"/>
      <c r="L49" s="20"/>
      <c r="M49" s="20"/>
    </row>
    <row r="50" spans="1:13" ht="15.75" hidden="1">
      <c r="A50" s="55">
        <v>2</v>
      </c>
      <c r="B50" s="55"/>
      <c r="C50" s="55" t="s">
        <v>115</v>
      </c>
      <c r="D50" s="55" t="s">
        <v>119</v>
      </c>
      <c r="E50" s="120" t="s">
        <v>53</v>
      </c>
      <c r="F50" s="55" t="s">
        <v>53</v>
      </c>
      <c r="G50" s="56" t="s">
        <v>53</v>
      </c>
      <c r="H50" s="20"/>
      <c r="I50" s="20"/>
      <c r="J50" s="20"/>
      <c r="K50" s="20"/>
      <c r="L50" s="20"/>
      <c r="M50" s="20"/>
    </row>
    <row r="51" spans="1:13" ht="15.75" hidden="1">
      <c r="A51" s="55">
        <v>3</v>
      </c>
      <c r="B51" s="55"/>
      <c r="C51" s="55" t="s">
        <v>116</v>
      </c>
      <c r="D51" s="55" t="s">
        <v>118</v>
      </c>
      <c r="E51" s="120" t="s">
        <v>53</v>
      </c>
      <c r="F51" s="55" t="s">
        <v>53</v>
      </c>
      <c r="G51" s="56" t="s">
        <v>53</v>
      </c>
      <c r="H51" s="20"/>
      <c r="I51" s="20"/>
      <c r="J51" s="20"/>
      <c r="K51" s="20"/>
      <c r="L51" s="20"/>
      <c r="M51" s="20"/>
    </row>
    <row r="52" spans="1:13" ht="15.75" hidden="1">
      <c r="A52" s="55">
        <v>4</v>
      </c>
      <c r="B52" s="55"/>
      <c r="C52" s="55" t="s">
        <v>117</v>
      </c>
      <c r="D52" s="55" t="s">
        <v>112</v>
      </c>
      <c r="E52" s="120" t="s">
        <v>53</v>
      </c>
      <c r="F52" s="55" t="s">
        <v>53</v>
      </c>
      <c r="G52" s="56" t="s">
        <v>53</v>
      </c>
      <c r="H52" s="20"/>
      <c r="I52" s="20"/>
      <c r="J52" s="20"/>
      <c r="K52" s="20"/>
      <c r="L52" s="20"/>
      <c r="M52" s="20"/>
    </row>
    <row r="53" spans="1:13" ht="15.75" hidden="1">
      <c r="A53" s="55">
        <v>5</v>
      </c>
      <c r="B53" s="55"/>
      <c r="C53" s="55"/>
      <c r="D53" s="55"/>
      <c r="E53" s="55"/>
      <c r="F53" s="55"/>
      <c r="G53" s="56"/>
      <c r="H53" s="20"/>
      <c r="I53" s="20"/>
      <c r="J53" s="20"/>
      <c r="K53" s="20"/>
      <c r="L53" s="20"/>
      <c r="M53" s="20"/>
    </row>
    <row r="54" spans="1:13" ht="15.75" hidden="1">
      <c r="A54" s="55">
        <v>6</v>
      </c>
      <c r="B54" s="55"/>
      <c r="C54" s="55"/>
      <c r="D54" s="55"/>
      <c r="E54" s="55"/>
      <c r="F54" s="55"/>
      <c r="G54" s="56"/>
      <c r="H54" s="20"/>
      <c r="I54" s="20"/>
      <c r="J54" s="20"/>
      <c r="K54" s="20"/>
      <c r="L54" s="20"/>
      <c r="M54" s="20"/>
    </row>
    <row r="55" spans="1:13" ht="15.75" hidden="1">
      <c r="A55" s="55">
        <v>7</v>
      </c>
      <c r="B55" s="55"/>
      <c r="C55" s="55"/>
      <c r="D55" s="55"/>
      <c r="E55" s="55"/>
      <c r="F55" s="55"/>
      <c r="G55" s="56"/>
      <c r="H55" s="20"/>
      <c r="I55" s="20"/>
      <c r="J55" s="20"/>
      <c r="K55" s="20"/>
      <c r="L55" s="20"/>
      <c r="M55" s="20"/>
    </row>
    <row r="56" spans="1:13" ht="15.75" hidden="1">
      <c r="A56" s="55">
        <v>8</v>
      </c>
      <c r="B56" s="55"/>
      <c r="C56" s="55"/>
      <c r="D56" s="55"/>
      <c r="E56" s="55"/>
      <c r="F56" s="55"/>
      <c r="G56" s="56"/>
      <c r="H56" s="20"/>
      <c r="I56" s="20"/>
      <c r="J56" s="20"/>
      <c r="K56" s="20"/>
      <c r="L56" s="20"/>
      <c r="M56" s="20"/>
    </row>
    <row r="57" spans="1:13" ht="15.75" hidden="1">
      <c r="A57" s="20"/>
      <c r="B57" s="20"/>
      <c r="C57" s="20"/>
      <c r="D57" s="20"/>
      <c r="E57" s="20"/>
      <c r="F57" s="27"/>
      <c r="G57" s="20"/>
      <c r="H57" s="20"/>
      <c r="I57" s="20"/>
      <c r="J57" s="20"/>
      <c r="K57" s="20"/>
      <c r="L57" s="20"/>
      <c r="M57" s="20"/>
    </row>
    <row r="58" spans="1:13" ht="15.75" hidden="1">
      <c r="A58" s="83" t="s">
        <v>35</v>
      </c>
      <c r="B58" s="37"/>
      <c r="C58" s="20"/>
      <c r="D58" s="20"/>
      <c r="E58" s="20"/>
      <c r="F58" s="27"/>
      <c r="G58" s="20"/>
      <c r="H58" s="84" t="s">
        <v>45</v>
      </c>
      <c r="I58" s="36"/>
      <c r="J58" s="84" t="s">
        <v>45</v>
      </c>
      <c r="K58" s="36"/>
      <c r="L58" s="20"/>
      <c r="M58" s="20"/>
    </row>
    <row r="59" spans="1:15" ht="73.5" customHeight="1" hidden="1">
      <c r="A59" s="20"/>
      <c r="B59" s="165" t="s">
        <v>42</v>
      </c>
      <c r="C59" s="171" t="s">
        <v>3</v>
      </c>
      <c r="D59" s="172"/>
      <c r="E59" s="168" t="s">
        <v>4</v>
      </c>
      <c r="F59" s="168" t="s">
        <v>5</v>
      </c>
      <c r="G59" s="177" t="s">
        <v>6</v>
      </c>
      <c r="H59" s="177" t="s">
        <v>7</v>
      </c>
      <c r="I59" s="177"/>
      <c r="J59" s="177" t="s">
        <v>8</v>
      </c>
      <c r="K59" s="177"/>
      <c r="L59" s="178" t="s">
        <v>9</v>
      </c>
      <c r="M59" s="179"/>
      <c r="N59" s="165" t="s">
        <v>10</v>
      </c>
      <c r="O59" s="165" t="s">
        <v>11</v>
      </c>
    </row>
    <row r="60" spans="1:15" ht="15.75" hidden="1">
      <c r="A60" s="20"/>
      <c r="B60" s="169"/>
      <c r="C60" s="173"/>
      <c r="D60" s="174"/>
      <c r="E60" s="169"/>
      <c r="F60" s="169"/>
      <c r="G60" s="177"/>
      <c r="H60" s="3" t="s">
        <v>12</v>
      </c>
      <c r="I60" s="3" t="s">
        <v>13</v>
      </c>
      <c r="J60" s="3" t="s">
        <v>12</v>
      </c>
      <c r="K60" s="3" t="s">
        <v>13</v>
      </c>
      <c r="L60" s="78" t="s">
        <v>40</v>
      </c>
      <c r="M60" s="4" t="s">
        <v>41</v>
      </c>
      <c r="N60" s="166"/>
      <c r="O60" s="166"/>
    </row>
    <row r="61" spans="1:15" ht="15.75" hidden="1">
      <c r="A61" s="20"/>
      <c r="B61" s="170"/>
      <c r="C61" s="175"/>
      <c r="D61" s="176"/>
      <c r="E61" s="170"/>
      <c r="F61" s="170"/>
      <c r="G61" s="4"/>
      <c r="H61" s="3"/>
      <c r="I61" s="3"/>
      <c r="J61" s="3"/>
      <c r="K61" s="3"/>
      <c r="L61" s="4"/>
      <c r="M61" s="4"/>
      <c r="N61" s="167"/>
      <c r="O61" s="167"/>
    </row>
    <row r="62" spans="1:15" ht="26.25" customHeight="1" hidden="1">
      <c r="A62" s="20"/>
      <c r="B62" s="82" t="str">
        <f>VLOOKUP($F$16,$B$70:$F$82,1,0)</f>
        <v>LT-1165-K21</v>
      </c>
      <c r="C62" s="82" t="str">
        <f>VLOOKUP($F$16,$B$70:$F$82,2,0)</f>
        <v>Đặng Thị Ngọc</v>
      </c>
      <c r="D62" s="82" t="str">
        <f>VLOOKUP($F$16,$B$70:$F$82,3,0)</f>
        <v>Hiếu</v>
      </c>
      <c r="E62" s="82" t="str">
        <f>VLOOKUP($F$16,$B$70:$F$82,4,0)</f>
        <v>15/03/2016</v>
      </c>
      <c r="F62" s="82" t="str">
        <f>VLOOKUP($F$16,$B$70:$F$82,5,0)</f>
        <v>BRVT</v>
      </c>
      <c r="G62" s="82">
        <f>VLOOKUP($F$16,IF($F$13=$C$49,$B$70:$O$82,IF($F$13=$C$50,$B$90:$O$102,IF($F$13=$C$51,$B$108:$O$120,IF($F$13=$C$52,$B$128:$O$140,IF($F$13=$C$53,$B$147:$O$159,IF($F$13=$C$54,$B$168:$O$180,IF($F$13=$C$55,$B$189:$O$201,#REF!))))))),6,0)</f>
        <v>9</v>
      </c>
      <c r="H62" s="82">
        <f>VLOOKUP($F$16,IF($F$13=$C$49,$B$70:$O$82,IF($F$13=$C$50,$B$90:$O$102,IF($F$13=$C$51,$B$108:$O$120,IF($F$13=$C$52,$B$128:$O$140,IF($F$13=$C$53,$B$147:$O$159,IF($F$13=$C$54,$B$168:$O$180,IF($F$13=$C$55,$B$189:$O$201,#REF!))))))),7,0)</f>
        <v>7</v>
      </c>
      <c r="I62" s="82">
        <f>VLOOKUP($F$16,IF($F$13=$C$49,$B$70:$O$82,IF($F$13=$C$50,$B$90:$O$102,IF($F$13=$C$51,$B$108:$O$120,IF($F$13=$C$52,$B$128:$O$140,IF($F$13=$C$53,$B$147:$O$159,IF($F$13=$C$54,$B$168:$O$180,IF($F$13=$C$55,$B$189:$O$201,#REF!))))))),8,0)</f>
        <v>0</v>
      </c>
      <c r="J62" s="82">
        <f>VLOOKUP($F$16,IF($F$13=$C$49,$B$70:$O$82,IF($F$13=$C$50,$B$90:$O$102,IF($F$13=$C$51,$B$108:$O$120,IF($F$13=$C$52,$B$128:$O$140,IF($F$13=$C$53,$B$147:$O$159,IF($F$13=$C$54,$B$168:$O$180,IF($F$13=$C$55,$B$189:$O$201,#REF!))))))),9,0)</f>
        <v>7</v>
      </c>
      <c r="K62" s="82">
        <f>VLOOKUP($F$16,IF($F$13=$C$49,$B$70:$O$82,IF($F$13=$C$50,$B$90:$O$102,IF($F$13=$C$51,$B$108:$O$120,IF($F$13=$C$52,$B$128:$O$140,IF($F$13=$C$53,$B$147:$O$159,IF($F$13=$C$54,$B$168:$O$180,IF($F$13=$C$55,$B$189:$O$201,#REF!))))))),10,0)</f>
        <v>0</v>
      </c>
      <c r="L62" s="82">
        <f>VLOOKUP($F$16,IF($F$13=$C$49,$B$70:$O$82,IF($F$13=$C$50,$B$90:$O$102,IF($F$13=$C$51,$B$108:$O$120,IF($F$13=$C$52,$B$128:$O$140,IF($F$13=$C$53,$B$147:$O$159,IF($F$13=$C$54,$B$168:$O$180,IF($F$13=$C$55,$B$189:$O$201,#REF!))))))),11,0)</f>
        <v>5</v>
      </c>
      <c r="M62" s="82">
        <f>VLOOKUP($F$16,IF($F$13=$C$49,$B$70:$O$82,IF($F$13=$C$50,$B$90:$O$102,IF($F$13=$C$51,$B$108:$O$120,IF($F$13=$C$52,$B$128:$O$140,IF($F$13=$C$53,$B$147:$O$159,IF($F$13=$C$54,$B$168:$O$180,IF($F$13=$C$55,$B$189:$O$201,#REF!))))))),12,0)</f>
        <v>0</v>
      </c>
      <c r="N62" s="82">
        <f>VLOOKUP($F$16,IF($F$13=$C$49,$B$70:$O$82,IF($F$13=$C$50,$B$90:$O$102,IF($F$13=$C$51,$B$108:$O$120,IF($F$13=$C$52,$B$128:$O$140,IF($F$13=$C$53,$B$147:$O$159,IF($F$13=$C$54,$B$168:$O$180,IF($F$13=$C$55,$B$189:$O$201,#REF!))))))),13,0)</f>
        <v>6</v>
      </c>
      <c r="O62" s="82">
        <f>VLOOKUP($F$16,IF($F$13=$C$49,$B$70:$O$82,IF($F$13=$C$50,$B$90:$O$102,IF($F$13=$C$51,$B$108:$O$120,IF($F$13=$C$52,$B$128:$O$140,IF($F$13=$C$53,$B$147:$O$159,IF($F$13=$C$54,$B$168:$O$180,IF($F$13=$C$55,$B$189:$O$201,#REF!))))))),14,0)</f>
      </c>
    </row>
    <row r="63" ht="15.75" hidden="1"/>
    <row r="64" spans="1:13" s="60" customFormat="1" ht="15" customHeight="1" hidden="1">
      <c r="A64" s="57"/>
      <c r="B64" s="58"/>
      <c r="C64" s="57" t="s">
        <v>31</v>
      </c>
      <c r="D64" s="59"/>
      <c r="E64" s="59"/>
      <c r="F64" s="59"/>
      <c r="G64" s="59"/>
      <c r="H64" s="59"/>
      <c r="I64" s="59"/>
      <c r="J64" s="59"/>
      <c r="K64" s="59"/>
      <c r="L64" s="59"/>
      <c r="M64" s="59"/>
    </row>
    <row r="65" spans="1:3" s="60" customFormat="1" ht="15" customHeight="1" hidden="1">
      <c r="A65" s="72"/>
      <c r="B65" s="73"/>
      <c r="C65" s="72"/>
    </row>
    <row r="66" ht="20.25" hidden="1">
      <c r="A66" s="85" t="str">
        <f>C49</f>
        <v>Anh văn chuyên ngành kế toán 2</v>
      </c>
    </row>
    <row r="67" spans="1:16" ht="63.75" customHeight="1" hidden="1">
      <c r="A67" s="168" t="s">
        <v>2</v>
      </c>
      <c r="B67" s="165" t="s">
        <v>42</v>
      </c>
      <c r="C67" s="171" t="s">
        <v>3</v>
      </c>
      <c r="D67" s="172"/>
      <c r="E67" s="168" t="s">
        <v>4</v>
      </c>
      <c r="F67" s="168" t="s">
        <v>5</v>
      </c>
      <c r="G67" s="177" t="s">
        <v>6</v>
      </c>
      <c r="H67" s="177" t="s">
        <v>7</v>
      </c>
      <c r="I67" s="177"/>
      <c r="J67" s="177" t="s">
        <v>8</v>
      </c>
      <c r="K67" s="177"/>
      <c r="L67" s="178" t="s">
        <v>9</v>
      </c>
      <c r="M67" s="179"/>
      <c r="N67" s="165" t="s">
        <v>10</v>
      </c>
      <c r="O67" s="165" t="s">
        <v>11</v>
      </c>
      <c r="P67" s="123" t="s">
        <v>55</v>
      </c>
    </row>
    <row r="68" spans="1:15" ht="15.75" hidden="1">
      <c r="A68" s="169"/>
      <c r="B68" s="169"/>
      <c r="C68" s="173"/>
      <c r="D68" s="174"/>
      <c r="E68" s="169"/>
      <c r="F68" s="169"/>
      <c r="G68" s="177"/>
      <c r="H68" s="3" t="s">
        <v>12</v>
      </c>
      <c r="I68" s="3" t="s">
        <v>13</v>
      </c>
      <c r="J68" s="3" t="s">
        <v>12</v>
      </c>
      <c r="K68" s="3" t="s">
        <v>13</v>
      </c>
      <c r="L68" s="78" t="s">
        <v>40</v>
      </c>
      <c r="M68" s="4" t="s">
        <v>41</v>
      </c>
      <c r="N68" s="166"/>
      <c r="O68" s="166"/>
    </row>
    <row r="69" spans="1:15" ht="15.75" hidden="1">
      <c r="A69" s="170"/>
      <c r="B69" s="170"/>
      <c r="C69" s="175"/>
      <c r="D69" s="176"/>
      <c r="E69" s="170"/>
      <c r="F69" s="170"/>
      <c r="G69" s="105"/>
      <c r="H69" s="180"/>
      <c r="I69" s="181"/>
      <c r="J69" s="180"/>
      <c r="K69" s="181"/>
      <c r="L69" s="182"/>
      <c r="M69" s="183"/>
      <c r="N69" s="167"/>
      <c r="O69" s="167"/>
    </row>
    <row r="70" spans="1:17" ht="16.5" hidden="1">
      <c r="A70" s="2">
        <v>1</v>
      </c>
      <c r="B70" s="130" t="s">
        <v>61</v>
      </c>
      <c r="C70" s="131" t="s">
        <v>62</v>
      </c>
      <c r="D70" s="132" t="s">
        <v>57</v>
      </c>
      <c r="E70" s="133" t="s">
        <v>63</v>
      </c>
      <c r="F70" s="134" t="s">
        <v>64</v>
      </c>
      <c r="G70" s="140"/>
      <c r="H70" s="141"/>
      <c r="I70" s="142"/>
      <c r="J70" s="142"/>
      <c r="K70" s="143"/>
      <c r="L70" s="154"/>
      <c r="M70" s="103"/>
      <c r="N70" s="109"/>
      <c r="O70" s="104" t="s">
        <v>120</v>
      </c>
      <c r="P70" s="108"/>
      <c r="Q70" s="112"/>
    </row>
    <row r="71" spans="1:17" ht="16.5" hidden="1">
      <c r="A71" s="2">
        <v>2</v>
      </c>
      <c r="B71" s="130" t="s">
        <v>65</v>
      </c>
      <c r="C71" s="131" t="s">
        <v>66</v>
      </c>
      <c r="D71" s="132" t="s">
        <v>67</v>
      </c>
      <c r="E71" s="133" t="s">
        <v>68</v>
      </c>
      <c r="F71" s="134" t="s">
        <v>46</v>
      </c>
      <c r="G71" s="140"/>
      <c r="H71" s="144"/>
      <c r="I71" s="145"/>
      <c r="J71" s="145"/>
      <c r="K71" s="146"/>
      <c r="L71" s="155"/>
      <c r="M71" s="103"/>
      <c r="N71" s="109"/>
      <c r="O71" s="104" t="s">
        <v>120</v>
      </c>
      <c r="Q71" s="112"/>
    </row>
    <row r="72" spans="1:17" ht="16.5" hidden="1">
      <c r="A72" s="2">
        <v>3</v>
      </c>
      <c r="B72" s="130" t="s">
        <v>69</v>
      </c>
      <c r="C72" s="131" t="s">
        <v>70</v>
      </c>
      <c r="D72" s="132" t="s">
        <v>71</v>
      </c>
      <c r="E72" s="133" t="s">
        <v>72</v>
      </c>
      <c r="F72" s="134" t="s">
        <v>50</v>
      </c>
      <c r="G72" s="140"/>
      <c r="H72" s="144"/>
      <c r="I72" s="145"/>
      <c r="J72" s="145"/>
      <c r="K72" s="146"/>
      <c r="L72" s="155">
        <v>10</v>
      </c>
      <c r="M72" s="103"/>
      <c r="N72" s="109"/>
      <c r="O72" s="104" t="s">
        <v>120</v>
      </c>
      <c r="Q72" s="112"/>
    </row>
    <row r="73" spans="1:17" ht="16.5" hidden="1">
      <c r="A73" s="2">
        <v>4</v>
      </c>
      <c r="B73" s="130" t="s">
        <v>73</v>
      </c>
      <c r="C73" s="131" t="s">
        <v>74</v>
      </c>
      <c r="D73" s="132" t="s">
        <v>58</v>
      </c>
      <c r="E73" s="133" t="s">
        <v>75</v>
      </c>
      <c r="F73" s="134" t="s">
        <v>76</v>
      </c>
      <c r="G73" s="140"/>
      <c r="H73" s="144"/>
      <c r="I73" s="145"/>
      <c r="J73" s="145"/>
      <c r="K73" s="146"/>
      <c r="L73" s="156">
        <v>10</v>
      </c>
      <c r="M73" s="103"/>
      <c r="N73" s="109"/>
      <c r="O73" s="104" t="s">
        <v>120</v>
      </c>
      <c r="Q73" s="112"/>
    </row>
    <row r="74" spans="1:17" ht="16.5" hidden="1">
      <c r="A74" s="2">
        <v>5</v>
      </c>
      <c r="B74" s="130" t="s">
        <v>77</v>
      </c>
      <c r="C74" s="131" t="s">
        <v>59</v>
      </c>
      <c r="D74" s="132" t="s">
        <v>78</v>
      </c>
      <c r="E74" s="133">
        <v>31481</v>
      </c>
      <c r="F74" s="134" t="s">
        <v>76</v>
      </c>
      <c r="G74" s="140"/>
      <c r="H74" s="144"/>
      <c r="I74" s="145"/>
      <c r="J74" s="145"/>
      <c r="K74" s="146"/>
      <c r="L74" s="156">
        <v>10</v>
      </c>
      <c r="M74" s="103"/>
      <c r="N74" s="109"/>
      <c r="O74" s="104" t="s">
        <v>120</v>
      </c>
      <c r="Q74" s="112"/>
    </row>
    <row r="75" spans="1:17" ht="16.5" hidden="1">
      <c r="A75" s="2">
        <v>6</v>
      </c>
      <c r="B75" s="130" t="s">
        <v>79</v>
      </c>
      <c r="C75" s="131" t="s">
        <v>80</v>
      </c>
      <c r="D75" s="132" t="s">
        <v>47</v>
      </c>
      <c r="E75" s="133" t="s">
        <v>81</v>
      </c>
      <c r="F75" s="134" t="s">
        <v>50</v>
      </c>
      <c r="G75" s="140"/>
      <c r="H75" s="144"/>
      <c r="I75" s="145"/>
      <c r="J75" s="145"/>
      <c r="K75" s="146"/>
      <c r="L75" s="157">
        <v>10</v>
      </c>
      <c r="M75" s="103"/>
      <c r="N75" s="109"/>
      <c r="O75" s="104" t="s">
        <v>120</v>
      </c>
      <c r="Q75" s="112"/>
    </row>
    <row r="76" spans="1:17" ht="16.5" hidden="1">
      <c r="A76" s="2">
        <v>7</v>
      </c>
      <c r="B76" s="130" t="s">
        <v>82</v>
      </c>
      <c r="C76" s="131" t="s">
        <v>83</v>
      </c>
      <c r="D76" s="132" t="s">
        <v>48</v>
      </c>
      <c r="E76" s="133" t="s">
        <v>84</v>
      </c>
      <c r="F76" s="134" t="s">
        <v>46</v>
      </c>
      <c r="G76" s="140"/>
      <c r="H76" s="144"/>
      <c r="I76" s="145"/>
      <c r="J76" s="145"/>
      <c r="K76" s="146"/>
      <c r="L76" s="157"/>
      <c r="M76" s="103"/>
      <c r="N76" s="109"/>
      <c r="O76" s="104" t="s">
        <v>121</v>
      </c>
      <c r="Q76" s="112"/>
    </row>
    <row r="77" spans="1:17" ht="16.5" hidden="1">
      <c r="A77" s="2">
        <v>8</v>
      </c>
      <c r="B77" s="130" t="s">
        <v>85</v>
      </c>
      <c r="C77" s="131" t="s">
        <v>86</v>
      </c>
      <c r="D77" s="132" t="s">
        <v>87</v>
      </c>
      <c r="E77" s="133" t="s">
        <v>88</v>
      </c>
      <c r="F77" s="134" t="s">
        <v>89</v>
      </c>
      <c r="G77" s="140"/>
      <c r="H77" s="144"/>
      <c r="I77" s="145"/>
      <c r="J77" s="145"/>
      <c r="K77" s="146"/>
      <c r="L77" s="158"/>
      <c r="M77" s="103"/>
      <c r="N77" s="109"/>
      <c r="O77" s="104" t="s">
        <v>120</v>
      </c>
      <c r="Q77" s="112"/>
    </row>
    <row r="78" spans="1:17" ht="16.5" hidden="1">
      <c r="A78" s="2">
        <v>9</v>
      </c>
      <c r="B78" s="130" t="s">
        <v>90</v>
      </c>
      <c r="C78" s="131" t="s">
        <v>91</v>
      </c>
      <c r="D78" s="132" t="s">
        <v>87</v>
      </c>
      <c r="E78" s="133" t="s">
        <v>92</v>
      </c>
      <c r="F78" s="134" t="s">
        <v>89</v>
      </c>
      <c r="G78" s="140"/>
      <c r="H78" s="144"/>
      <c r="I78" s="145"/>
      <c r="J78" s="145"/>
      <c r="K78" s="146"/>
      <c r="L78" s="156"/>
      <c r="M78" s="103"/>
      <c r="N78" s="109"/>
      <c r="O78" s="104" t="s">
        <v>120</v>
      </c>
      <c r="Q78" s="112"/>
    </row>
    <row r="79" spans="1:17" ht="16.5" hidden="1">
      <c r="A79" s="2">
        <v>10</v>
      </c>
      <c r="B79" s="135" t="s">
        <v>93</v>
      </c>
      <c r="C79" s="136" t="s">
        <v>94</v>
      </c>
      <c r="D79" s="137" t="s">
        <v>95</v>
      </c>
      <c r="E79" s="138" t="s">
        <v>96</v>
      </c>
      <c r="F79" s="139" t="s">
        <v>89</v>
      </c>
      <c r="G79" s="140"/>
      <c r="H79" s="144"/>
      <c r="I79" s="145"/>
      <c r="J79" s="145"/>
      <c r="K79" s="146"/>
      <c r="L79" s="156"/>
      <c r="M79" s="103"/>
      <c r="N79" s="109"/>
      <c r="O79" s="104" t="s">
        <v>120</v>
      </c>
      <c r="Q79" s="112"/>
    </row>
    <row r="80" spans="1:17" ht="16.5" hidden="1">
      <c r="A80" s="2">
        <v>11</v>
      </c>
      <c r="B80" s="130" t="s">
        <v>97</v>
      </c>
      <c r="C80" s="131" t="s">
        <v>98</v>
      </c>
      <c r="D80" s="132" t="s">
        <v>99</v>
      </c>
      <c r="E80" s="133" t="s">
        <v>100</v>
      </c>
      <c r="F80" s="134" t="s">
        <v>101</v>
      </c>
      <c r="G80" s="126"/>
      <c r="H80" s="127"/>
      <c r="I80" s="127"/>
      <c r="J80" s="128"/>
      <c r="K80" s="129"/>
      <c r="L80" s="159">
        <v>10</v>
      </c>
      <c r="M80" s="103"/>
      <c r="N80" s="109"/>
      <c r="O80" s="104" t="s">
        <v>120</v>
      </c>
      <c r="Q80" s="112"/>
    </row>
    <row r="81" spans="1:17" ht="16.5" hidden="1">
      <c r="A81" s="2">
        <v>12</v>
      </c>
      <c r="B81" s="130" t="s">
        <v>102</v>
      </c>
      <c r="C81" s="131" t="s">
        <v>103</v>
      </c>
      <c r="D81" s="132" t="s">
        <v>104</v>
      </c>
      <c r="E81" s="133" t="s">
        <v>105</v>
      </c>
      <c r="F81" s="134" t="s">
        <v>106</v>
      </c>
      <c r="G81" s="126"/>
      <c r="H81" s="127"/>
      <c r="I81" s="127"/>
      <c r="J81" s="128"/>
      <c r="K81" s="129"/>
      <c r="L81" s="160"/>
      <c r="M81" s="103"/>
      <c r="N81" s="109"/>
      <c r="O81" s="104" t="s">
        <v>120</v>
      </c>
      <c r="Q81" s="112"/>
    </row>
    <row r="82" spans="1:17" ht="16.5" hidden="1">
      <c r="A82" s="2">
        <v>13</v>
      </c>
      <c r="B82" s="130" t="s">
        <v>107</v>
      </c>
      <c r="C82" s="131" t="s">
        <v>108</v>
      </c>
      <c r="D82" s="132" t="s">
        <v>109</v>
      </c>
      <c r="E82" s="133" t="s">
        <v>110</v>
      </c>
      <c r="F82" s="134" t="s">
        <v>111</v>
      </c>
      <c r="G82" s="126"/>
      <c r="H82" s="127"/>
      <c r="I82" s="127"/>
      <c r="J82" s="128"/>
      <c r="K82" s="129"/>
      <c r="L82" s="161">
        <v>9.5</v>
      </c>
      <c r="M82" s="103"/>
      <c r="N82" s="109"/>
      <c r="O82" s="104" t="s">
        <v>120</v>
      </c>
      <c r="Q82" s="112"/>
    </row>
    <row r="83" spans="1:15" ht="16.5" hidden="1">
      <c r="A83" s="114"/>
      <c r="B83" s="115"/>
      <c r="C83" s="116"/>
      <c r="D83" s="117"/>
      <c r="E83" s="118"/>
      <c r="F83" s="118"/>
      <c r="O83" s="119"/>
    </row>
    <row r="84" spans="1:15" ht="16.5" hidden="1">
      <c r="A84" s="114"/>
      <c r="B84" s="115"/>
      <c r="C84" s="116"/>
      <c r="D84" s="117"/>
      <c r="E84" s="118"/>
      <c r="F84" s="118"/>
      <c r="O84" s="119"/>
    </row>
    <row r="85" spans="7:14" ht="15.75" hidden="1">
      <c r="G85"/>
      <c r="H85"/>
      <c r="I85"/>
      <c r="J85"/>
      <c r="K85"/>
      <c r="L85"/>
      <c r="M85"/>
      <c r="N85"/>
    </row>
    <row r="86" spans="1:14" ht="20.25" hidden="1">
      <c r="A86" s="85" t="str">
        <f>C50</f>
        <v>Kế toán tài chính 3</v>
      </c>
      <c r="G86"/>
      <c r="H86"/>
      <c r="I86"/>
      <c r="J86"/>
      <c r="K86"/>
      <c r="L86"/>
      <c r="M86"/>
      <c r="N86"/>
    </row>
    <row r="87" spans="1:15" ht="63.75" customHeight="1" hidden="1">
      <c r="A87" s="168" t="s">
        <v>2</v>
      </c>
      <c r="B87" s="87" t="s">
        <v>42</v>
      </c>
      <c r="C87" s="91" t="s">
        <v>3</v>
      </c>
      <c r="D87" s="92"/>
      <c r="E87" s="89" t="s">
        <v>4</v>
      </c>
      <c r="F87" s="89" t="s">
        <v>5</v>
      </c>
      <c r="G87" s="4" t="s">
        <v>6</v>
      </c>
      <c r="H87" s="4" t="s">
        <v>7</v>
      </c>
      <c r="I87" s="4"/>
      <c r="J87" s="4" t="s">
        <v>8</v>
      </c>
      <c r="K87" s="4"/>
      <c r="L87" s="99" t="s">
        <v>9</v>
      </c>
      <c r="M87" s="100"/>
      <c r="N87" s="87" t="s">
        <v>10</v>
      </c>
      <c r="O87" s="87" t="s">
        <v>11</v>
      </c>
    </row>
    <row r="88" spans="1:15" ht="15.75" hidden="1">
      <c r="A88" s="169"/>
      <c r="B88" s="90"/>
      <c r="C88" s="93"/>
      <c r="D88" s="94"/>
      <c r="E88" s="90"/>
      <c r="F88" s="90"/>
      <c r="G88" s="4"/>
      <c r="H88" s="3" t="s">
        <v>12</v>
      </c>
      <c r="I88" s="3" t="s">
        <v>13</v>
      </c>
      <c r="J88" s="3" t="s">
        <v>12</v>
      </c>
      <c r="K88" s="3" t="s">
        <v>13</v>
      </c>
      <c r="L88" s="78" t="s">
        <v>40</v>
      </c>
      <c r="M88" s="4" t="s">
        <v>41</v>
      </c>
      <c r="N88" s="97"/>
      <c r="O88" s="97"/>
    </row>
    <row r="89" spans="1:15" ht="15.75" hidden="1">
      <c r="A89" s="170"/>
      <c r="B89" s="88"/>
      <c r="C89" s="95"/>
      <c r="D89" s="96"/>
      <c r="E89" s="88"/>
      <c r="F89" s="88"/>
      <c r="G89" s="4"/>
      <c r="H89" s="3"/>
      <c r="I89" s="3"/>
      <c r="J89" s="3"/>
      <c r="K89" s="3"/>
      <c r="L89" s="4"/>
      <c r="M89" s="4"/>
      <c r="N89" s="98"/>
      <c r="O89" s="98"/>
    </row>
    <row r="90" spans="1:15" ht="16.5" hidden="1">
      <c r="A90" s="2">
        <v>1</v>
      </c>
      <c r="B90" s="80" t="str">
        <f aca="true" t="shared" si="0" ref="B90:F102">B70</f>
        <v>LT-1163-K21</v>
      </c>
      <c r="C90" s="80" t="str">
        <f t="shared" si="0"/>
        <v>Đỗ Văn </v>
      </c>
      <c r="D90" s="80" t="str">
        <f t="shared" si="0"/>
        <v>Hải</v>
      </c>
      <c r="E90" s="80" t="str">
        <f t="shared" si="0"/>
        <v>08/08/1993</v>
      </c>
      <c r="F90" s="122" t="str">
        <f t="shared" si="0"/>
        <v>Nam Định</v>
      </c>
      <c r="G90" s="140"/>
      <c r="H90" s="141"/>
      <c r="I90" s="142"/>
      <c r="J90" s="142"/>
      <c r="K90" s="129"/>
      <c r="L90" s="154"/>
      <c r="M90" s="103"/>
      <c r="N90" s="109">
        <f>ROUND(ROUND(((IF(K90&lt;&gt;"",J90*2+K90*2,J90*2)+IF(H90&lt;&gt;"",H90,0))/(IF(K90&lt;&gt;"",4,2)+IF(H90&lt;&gt;"",1,0))*3+G90)/4,2)*0.4+IF(M90&lt;&gt;"",M90,L90)*0.6,1)</f>
        <v>0</v>
      </c>
      <c r="O90" s="104" t="str">
        <f>IF(OR(MAX($L$108:$L$120)=0,MAX($G$108:$K$120)=0)," Đang cập nhật các cột điểm còn thiếu",IF(F90=$P$67,F90,IF(AND(N90&lt;5,MAX(G90:K90)=0),"Học lại",IF(N90&lt;5," Thi lại",""))))</f>
        <v>Học lại</v>
      </c>
    </row>
    <row r="91" spans="1:15" ht="16.5" hidden="1">
      <c r="A91" s="2">
        <v>2</v>
      </c>
      <c r="B91" s="80" t="str">
        <f t="shared" si="0"/>
        <v>LT-1164-K21</v>
      </c>
      <c r="C91" s="80" t="str">
        <f t="shared" si="0"/>
        <v>Kiều Thị </v>
      </c>
      <c r="D91" s="80" t="str">
        <f t="shared" si="0"/>
        <v>Hạnh</v>
      </c>
      <c r="E91" s="80" t="str">
        <f t="shared" si="0"/>
        <v>10/02/1978</v>
      </c>
      <c r="F91" s="122" t="str">
        <f t="shared" si="0"/>
        <v>Đồng Nai</v>
      </c>
      <c r="G91" s="140"/>
      <c r="H91" s="144"/>
      <c r="I91" s="145"/>
      <c r="J91" s="145"/>
      <c r="K91" s="129"/>
      <c r="L91" s="155"/>
      <c r="M91" s="103"/>
      <c r="N91" s="109">
        <f aca="true" t="shared" si="1" ref="N91:N102">ROUND(ROUND(((IF(K91&lt;&gt;"",J91*2+K91*2,J91*2)+IF(H91&lt;&gt;"",H91,0))/(IF(K91&lt;&gt;"",4,2)+IF(H91&lt;&gt;"",1,0))*3+G91)/4,2)*0.4+IF(M91&lt;&gt;"",M91,L91)*0.6,1)</f>
        <v>0</v>
      </c>
      <c r="O91" s="104" t="str">
        <f>IF(OR(MAX($L$108:$L$120)=0,MAX($G$108:$K$120)=0)," Đang cập nhật các cột điểm còn thiếu",IF(F91=$P$67,F91,IF(AND(N91&lt;5,MAX(G91:K91)=0),"Học lại",IF(N91&lt;5," Thi lại",""))))</f>
        <v>Học lại</v>
      </c>
    </row>
    <row r="92" spans="1:15" ht="16.5" hidden="1">
      <c r="A92" s="2">
        <v>3</v>
      </c>
      <c r="B92" s="80" t="str">
        <f t="shared" si="0"/>
        <v>LT-1165-K21</v>
      </c>
      <c r="C92" s="80" t="str">
        <f t="shared" si="0"/>
        <v>Đặng Thị Ngọc</v>
      </c>
      <c r="D92" s="80" t="str">
        <f t="shared" si="0"/>
        <v>Hiếu</v>
      </c>
      <c r="E92" s="80" t="str">
        <f t="shared" si="0"/>
        <v>15/03/2016</v>
      </c>
      <c r="F92" s="122" t="str">
        <f t="shared" si="0"/>
        <v>BRVT</v>
      </c>
      <c r="G92" s="140">
        <v>9</v>
      </c>
      <c r="H92" s="144">
        <v>7</v>
      </c>
      <c r="I92" s="145"/>
      <c r="J92" s="145">
        <v>7</v>
      </c>
      <c r="K92" s="129"/>
      <c r="L92" s="155">
        <v>5</v>
      </c>
      <c r="M92" s="103"/>
      <c r="N92" s="109">
        <f t="shared" si="1"/>
        <v>6</v>
      </c>
      <c r="O92" s="104">
        <f>IF(OR(MAX($L$108:$L$120)=0,MAX($G$108:$K$120)=0)," Đang cập nhật các cột điểm còn thiếu",IF(F92=$P$67,F92,IF(AND(N92&lt;5,MAX(G92:K92)=0),"Học lại",IF(N92&lt;5," Thi lại",""))))</f>
      </c>
    </row>
    <row r="93" spans="1:15" ht="16.5" hidden="1">
      <c r="A93" s="2">
        <v>4</v>
      </c>
      <c r="B93" s="80" t="str">
        <f t="shared" si="0"/>
        <v>LT-1166-K21</v>
      </c>
      <c r="C93" s="80" t="str">
        <f t="shared" si="0"/>
        <v>Dương Thị Hồng</v>
      </c>
      <c r="D93" s="80" t="str">
        <f t="shared" si="0"/>
        <v>Linh</v>
      </c>
      <c r="E93" s="80" t="str">
        <f t="shared" si="0"/>
        <v>10/11/1988</v>
      </c>
      <c r="F93" s="122" t="str">
        <f t="shared" si="0"/>
        <v>Hà Tĩnh</v>
      </c>
      <c r="G93" s="140">
        <v>9</v>
      </c>
      <c r="H93" s="144">
        <v>7</v>
      </c>
      <c r="I93" s="145"/>
      <c r="J93" s="145">
        <v>7</v>
      </c>
      <c r="K93" s="129"/>
      <c r="L93" s="156">
        <v>6</v>
      </c>
      <c r="M93" s="103"/>
      <c r="N93" s="109">
        <f t="shared" si="1"/>
        <v>6.6</v>
      </c>
      <c r="O93" s="104">
        <f>IF(OR(MAX($L$108:$L$120)=0,MAX($G$108:$K$120)=0)," Đang cập nhật các cột điểm còn thiếu",IF(F93=$P$67,F93,IF(AND(N93&lt;5,MAX(G93:K93)=0),"Học lại",IF(N93&lt;5," Thi lại",""))))</f>
      </c>
    </row>
    <row r="94" spans="1:15" ht="16.5" hidden="1">
      <c r="A94" s="2">
        <v>5</v>
      </c>
      <c r="B94" s="80" t="str">
        <f t="shared" si="0"/>
        <v>LT-1167-K21</v>
      </c>
      <c r="C94" s="80" t="str">
        <f t="shared" si="0"/>
        <v>Nguyễn Thị</v>
      </c>
      <c r="D94" s="80" t="str">
        <f t="shared" si="0"/>
        <v>Nga</v>
      </c>
      <c r="E94" s="80">
        <f t="shared" si="0"/>
        <v>31481</v>
      </c>
      <c r="F94" s="122" t="str">
        <f t="shared" si="0"/>
        <v>Hà Tĩnh</v>
      </c>
      <c r="G94" s="140">
        <v>9</v>
      </c>
      <c r="H94" s="144">
        <v>9</v>
      </c>
      <c r="I94" s="145"/>
      <c r="J94" s="145">
        <v>9</v>
      </c>
      <c r="K94" s="129"/>
      <c r="L94" s="156">
        <v>8.5</v>
      </c>
      <c r="M94" s="103"/>
      <c r="N94" s="109">
        <f t="shared" si="1"/>
        <v>8.7</v>
      </c>
      <c r="O94" s="104">
        <f>IF(OR(MAX($L$108:$L$120)=0,MAX($G$108:$K$120)=0)," Đang cập nhật các cột điểm còn thiếu",IF(F94=$P$67,F94,IF(AND(N94&lt;5,MAX(G94:K94)=0),"Học lại",IF(N94&lt;5," Thi lại",""))))</f>
      </c>
    </row>
    <row r="95" spans="1:15" ht="16.5" hidden="1">
      <c r="A95" s="2">
        <v>6</v>
      </c>
      <c r="B95" s="80" t="str">
        <f t="shared" si="0"/>
        <v>LT-1168-K21</v>
      </c>
      <c r="C95" s="80" t="str">
        <f t="shared" si="0"/>
        <v>Nguyễn Thị Thanh</v>
      </c>
      <c r="D95" s="80" t="str">
        <f t="shared" si="0"/>
        <v>Tâm</v>
      </c>
      <c r="E95" s="80" t="str">
        <f t="shared" si="0"/>
        <v>10/01/1994</v>
      </c>
      <c r="F95" s="122" t="str">
        <f t="shared" si="0"/>
        <v>BRVT</v>
      </c>
      <c r="G95" s="140">
        <v>8</v>
      </c>
      <c r="H95" s="144">
        <v>8</v>
      </c>
      <c r="I95" s="145"/>
      <c r="J95" s="145">
        <v>8</v>
      </c>
      <c r="K95" s="129"/>
      <c r="L95" s="157">
        <v>3</v>
      </c>
      <c r="M95" s="103"/>
      <c r="N95" s="109">
        <f t="shared" si="1"/>
        <v>5</v>
      </c>
      <c r="O95" s="104">
        <f>IF(OR(MAX($L$108:$L$120)=0,MAX($G$108:$K$120)=0)," Đang cập nhật các cột điểm còn thiếu",IF(F95=$P$67,F95,IF(AND(N95&lt;5,MAX(G95:K95)=0),"Học lại",IF(N95&lt;5," Thi lại",""))))</f>
      </c>
    </row>
    <row r="96" spans="1:15" ht="16.5" hidden="1">
      <c r="A96" s="2">
        <v>7</v>
      </c>
      <c r="B96" s="80" t="str">
        <f t="shared" si="0"/>
        <v>LT-1169-K21</v>
      </c>
      <c r="C96" s="80" t="str">
        <f t="shared" si="0"/>
        <v>Bùi Thị Đoan</v>
      </c>
      <c r="D96" s="80" t="str">
        <f t="shared" si="0"/>
        <v>Trang</v>
      </c>
      <c r="E96" s="80" t="str">
        <f t="shared" si="0"/>
        <v>11/08/1990</v>
      </c>
      <c r="F96" s="122" t="str">
        <f t="shared" si="0"/>
        <v>Đồng Nai</v>
      </c>
      <c r="G96" s="140"/>
      <c r="H96" s="144"/>
      <c r="I96" s="145"/>
      <c r="J96" s="145"/>
      <c r="K96" s="129"/>
      <c r="L96" s="157"/>
      <c r="M96" s="103"/>
      <c r="N96" s="109">
        <f t="shared" si="1"/>
        <v>0</v>
      </c>
      <c r="O96" s="104" t="s">
        <v>121</v>
      </c>
    </row>
    <row r="97" spans="1:15" ht="16.5" hidden="1">
      <c r="A97" s="2">
        <v>8</v>
      </c>
      <c r="B97" s="80" t="str">
        <f t="shared" si="0"/>
        <v>LT-1170-K21</v>
      </c>
      <c r="C97" s="80" t="str">
        <f t="shared" si="0"/>
        <v>Dương Thúy </v>
      </c>
      <c r="D97" s="80" t="str">
        <f t="shared" si="0"/>
        <v>Vân</v>
      </c>
      <c r="E97" s="80" t="str">
        <f t="shared" si="0"/>
        <v>26/12/1991</v>
      </c>
      <c r="F97" s="122" t="str">
        <f t="shared" si="0"/>
        <v>Quãng Bình</v>
      </c>
      <c r="G97" s="140"/>
      <c r="H97" s="144"/>
      <c r="I97" s="145"/>
      <c r="J97" s="145"/>
      <c r="K97" s="129"/>
      <c r="L97" s="158"/>
      <c r="M97" s="103"/>
      <c r="N97" s="109">
        <f t="shared" si="1"/>
        <v>0</v>
      </c>
      <c r="O97" s="104" t="str">
        <f aca="true" t="shared" si="2" ref="O97:O102">IF(OR(MAX($L$108:$L$120)=0,MAX($G$108:$K$120)=0)," Đang cập nhật các cột điểm còn thiếu",IF(F97=$P$67,F97,IF(AND(N97&lt;5,MAX(G97:K97)=0),"Học lại",IF(N97&lt;5," Thi lại",""))))</f>
        <v>Học lại</v>
      </c>
    </row>
    <row r="98" spans="1:15" ht="16.5" hidden="1">
      <c r="A98" s="2">
        <v>9</v>
      </c>
      <c r="B98" s="80" t="str">
        <f t="shared" si="0"/>
        <v>LT-1171-K21</v>
      </c>
      <c r="C98" s="80" t="str">
        <f t="shared" si="0"/>
        <v>Trần Thị Thúy</v>
      </c>
      <c r="D98" s="80" t="str">
        <f t="shared" si="0"/>
        <v>Vân</v>
      </c>
      <c r="E98" s="80" t="str">
        <f t="shared" si="0"/>
        <v>04/03/1993</v>
      </c>
      <c r="F98" s="122" t="str">
        <f t="shared" si="0"/>
        <v>Quãng Bình</v>
      </c>
      <c r="G98" s="140"/>
      <c r="H98" s="144"/>
      <c r="I98" s="145"/>
      <c r="J98" s="145"/>
      <c r="K98" s="129"/>
      <c r="L98" s="156"/>
      <c r="M98" s="103"/>
      <c r="N98" s="109">
        <f t="shared" si="1"/>
        <v>0</v>
      </c>
      <c r="O98" s="104" t="str">
        <f t="shared" si="2"/>
        <v>Học lại</v>
      </c>
    </row>
    <row r="99" spans="1:15" ht="16.5" hidden="1">
      <c r="A99" s="2">
        <v>10</v>
      </c>
      <c r="B99" s="80" t="str">
        <f t="shared" si="0"/>
        <v>LT-1172-K21</v>
      </c>
      <c r="C99" s="80" t="str">
        <f t="shared" si="0"/>
        <v>Đoàn Thị </v>
      </c>
      <c r="D99" s="80" t="str">
        <f t="shared" si="0"/>
        <v>Hòa</v>
      </c>
      <c r="E99" s="80" t="str">
        <f t="shared" si="0"/>
        <v>20/10/1984</v>
      </c>
      <c r="F99" s="122" t="str">
        <f t="shared" si="0"/>
        <v>Quãng Bình</v>
      </c>
      <c r="G99" s="140"/>
      <c r="H99" s="144"/>
      <c r="I99" s="145"/>
      <c r="J99" s="145"/>
      <c r="K99" s="129"/>
      <c r="L99" s="156"/>
      <c r="M99" s="103"/>
      <c r="N99" s="109">
        <f t="shared" si="1"/>
        <v>0</v>
      </c>
      <c r="O99" s="104" t="str">
        <f t="shared" si="2"/>
        <v>Học lại</v>
      </c>
    </row>
    <row r="100" spans="1:15" ht="16.5" hidden="1">
      <c r="A100" s="2">
        <v>11</v>
      </c>
      <c r="B100" s="80" t="str">
        <f t="shared" si="0"/>
        <v>LT-1173-K21</v>
      </c>
      <c r="C100" s="80" t="str">
        <f t="shared" si="0"/>
        <v>Phan Thị</v>
      </c>
      <c r="D100" s="80" t="str">
        <f t="shared" si="0"/>
        <v>Thực</v>
      </c>
      <c r="E100" s="80" t="str">
        <f t="shared" si="0"/>
        <v>22/09/1984</v>
      </c>
      <c r="F100" s="122" t="str">
        <f t="shared" si="0"/>
        <v>Nghệ An</v>
      </c>
      <c r="G100" s="126">
        <v>10</v>
      </c>
      <c r="H100" s="127">
        <v>8</v>
      </c>
      <c r="I100" s="127"/>
      <c r="J100" s="128">
        <v>8</v>
      </c>
      <c r="K100" s="129"/>
      <c r="L100" s="159">
        <v>3</v>
      </c>
      <c r="M100" s="103"/>
      <c r="N100" s="109">
        <f t="shared" si="1"/>
        <v>5.2</v>
      </c>
      <c r="O100" s="104">
        <f t="shared" si="2"/>
      </c>
    </row>
    <row r="101" spans="1:15" ht="16.5" hidden="1">
      <c r="A101" s="2">
        <v>12</v>
      </c>
      <c r="B101" s="80" t="str">
        <f t="shared" si="0"/>
        <v>LT-1174-K21</v>
      </c>
      <c r="C101" s="80" t="str">
        <f t="shared" si="0"/>
        <v>Phan Thị Thu</v>
      </c>
      <c r="D101" s="80" t="str">
        <f t="shared" si="0"/>
        <v>Trinh</v>
      </c>
      <c r="E101" s="80" t="str">
        <f t="shared" si="0"/>
        <v>04/01/1981</v>
      </c>
      <c r="F101" s="122" t="str">
        <f t="shared" si="0"/>
        <v>Lâm Đồng</v>
      </c>
      <c r="G101" s="126"/>
      <c r="H101" s="127"/>
      <c r="I101" s="127"/>
      <c r="J101" s="128"/>
      <c r="K101" s="129"/>
      <c r="L101" s="160"/>
      <c r="M101" s="103"/>
      <c r="N101" s="109">
        <f t="shared" si="1"/>
        <v>0</v>
      </c>
      <c r="O101" s="104" t="str">
        <f t="shared" si="2"/>
        <v>Học lại</v>
      </c>
    </row>
    <row r="102" spans="1:15" ht="16.5" hidden="1">
      <c r="A102" s="2">
        <v>13</v>
      </c>
      <c r="B102" s="80" t="str">
        <f t="shared" si="0"/>
        <v>LT-1175-K21</v>
      </c>
      <c r="C102" s="80" t="str">
        <f t="shared" si="0"/>
        <v>Lê Thị</v>
      </c>
      <c r="D102" s="80" t="str">
        <f t="shared" si="0"/>
        <v>Hà</v>
      </c>
      <c r="E102" s="80" t="str">
        <f t="shared" si="0"/>
        <v>24/12/1986</v>
      </c>
      <c r="F102" s="122" t="str">
        <f t="shared" si="0"/>
        <v>Thanh Hóa</v>
      </c>
      <c r="G102" s="126">
        <v>8</v>
      </c>
      <c r="H102" s="127">
        <v>7</v>
      </c>
      <c r="I102" s="127"/>
      <c r="J102" s="128">
        <v>7</v>
      </c>
      <c r="K102" s="129"/>
      <c r="L102" s="161">
        <v>5</v>
      </c>
      <c r="M102" s="103"/>
      <c r="N102" s="109">
        <f t="shared" si="1"/>
        <v>5.9</v>
      </c>
      <c r="O102" s="104">
        <f t="shared" si="2"/>
      </c>
    </row>
    <row r="103" ht="15.75" hidden="1"/>
    <row r="104" ht="22.5" hidden="1">
      <c r="A104" s="86" t="str">
        <f>C51</f>
        <v>Phân tích báo cáo tài chính</v>
      </c>
    </row>
    <row r="105" spans="1:15" ht="63.75" customHeight="1" hidden="1">
      <c r="A105" s="168" t="s">
        <v>2</v>
      </c>
      <c r="B105" s="87" t="s">
        <v>42</v>
      </c>
      <c r="C105" s="91" t="s">
        <v>3</v>
      </c>
      <c r="D105" s="92"/>
      <c r="E105" s="89" t="s">
        <v>4</v>
      </c>
      <c r="F105" s="89" t="s">
        <v>5</v>
      </c>
      <c r="G105" s="4" t="s">
        <v>6</v>
      </c>
      <c r="H105" s="4" t="s">
        <v>7</v>
      </c>
      <c r="I105" s="4"/>
      <c r="J105" s="4" t="s">
        <v>8</v>
      </c>
      <c r="K105" s="4"/>
      <c r="L105" s="99" t="s">
        <v>9</v>
      </c>
      <c r="M105" s="100"/>
      <c r="N105" s="87" t="s">
        <v>10</v>
      </c>
      <c r="O105" s="87" t="s">
        <v>11</v>
      </c>
    </row>
    <row r="106" spans="1:15" ht="15.75" hidden="1">
      <c r="A106" s="169"/>
      <c r="B106" s="90"/>
      <c r="C106" s="93"/>
      <c r="D106" s="94"/>
      <c r="E106" s="90"/>
      <c r="F106" s="90"/>
      <c r="G106" s="4"/>
      <c r="H106" s="3" t="s">
        <v>12</v>
      </c>
      <c r="I106" s="3" t="s">
        <v>13</v>
      </c>
      <c r="J106" s="3" t="s">
        <v>12</v>
      </c>
      <c r="K106" s="3" t="s">
        <v>13</v>
      </c>
      <c r="L106" s="78" t="s">
        <v>40</v>
      </c>
      <c r="M106" s="4" t="s">
        <v>41</v>
      </c>
      <c r="N106" s="97"/>
      <c r="O106" s="97"/>
    </row>
    <row r="107" spans="1:15" ht="15.75" hidden="1">
      <c r="A107" s="170"/>
      <c r="B107" s="88"/>
      <c r="C107" s="95"/>
      <c r="D107" s="96"/>
      <c r="E107" s="88"/>
      <c r="F107" s="88"/>
      <c r="G107" s="4"/>
      <c r="H107" s="3"/>
      <c r="I107" s="3"/>
      <c r="J107" s="3"/>
      <c r="K107" s="3"/>
      <c r="L107" s="4"/>
      <c r="M107" s="4"/>
      <c r="N107" s="98"/>
      <c r="O107" s="98"/>
    </row>
    <row r="108" spans="1:15" ht="16.5" hidden="1">
      <c r="A108" s="2">
        <v>1</v>
      </c>
      <c r="B108" s="80" t="str">
        <f aca="true" t="shared" si="3" ref="B108:F120">B70</f>
        <v>LT-1163-K21</v>
      </c>
      <c r="C108" s="80" t="str">
        <f t="shared" si="3"/>
        <v>Đỗ Văn </v>
      </c>
      <c r="D108" s="80" t="str">
        <f t="shared" si="3"/>
        <v>Hải</v>
      </c>
      <c r="E108" s="80" t="str">
        <f t="shared" si="3"/>
        <v>08/08/1993</v>
      </c>
      <c r="F108" s="121" t="str">
        <f t="shared" si="3"/>
        <v>Nam Định</v>
      </c>
      <c r="G108" s="147"/>
      <c r="H108" s="148"/>
      <c r="I108" s="148"/>
      <c r="J108" s="148"/>
      <c r="K108" s="149"/>
      <c r="L108" s="154"/>
      <c r="M108" s="103"/>
      <c r="N108" s="109">
        <f>ROUND(ROUND(((IF(K108&lt;&gt;"",J108*2+K108*2,J108*2)+IF(H108&lt;&gt;"",H108,0))/(IF(K108&lt;&gt;"",4,2)+IF(H108&lt;&gt;"",1,0))*3+G108)/4,2)*0.4+IF(M108&lt;&gt;"",M108,L108)*0.6,1)</f>
        <v>0</v>
      </c>
      <c r="O108" s="104" t="str">
        <f>IF(OR(MAX($L$108:$L$120)=0,MAX($G$108:$K$120)=0)," Đang cập nhật các cột điểm còn thiếu",IF(F108=$P$67,F108,IF(AND(N108&lt;5,MAX(G108:K108)=0),"Học lại",IF(N108&lt;5," Thi lại",""))))</f>
        <v>Học lại</v>
      </c>
    </row>
    <row r="109" spans="1:15" ht="16.5" hidden="1">
      <c r="A109" s="2">
        <v>2</v>
      </c>
      <c r="B109" s="80" t="str">
        <f t="shared" si="3"/>
        <v>LT-1164-K21</v>
      </c>
      <c r="C109" s="80" t="str">
        <f t="shared" si="3"/>
        <v>Kiều Thị </v>
      </c>
      <c r="D109" s="80" t="str">
        <f t="shared" si="3"/>
        <v>Hạnh</v>
      </c>
      <c r="E109" s="80" t="str">
        <f t="shared" si="3"/>
        <v>10/02/1978</v>
      </c>
      <c r="F109" s="121" t="str">
        <f t="shared" si="3"/>
        <v>Đồng Nai</v>
      </c>
      <c r="G109" s="147"/>
      <c r="H109" s="150"/>
      <c r="I109" s="151"/>
      <c r="J109" s="151"/>
      <c r="K109" s="152"/>
      <c r="L109" s="155"/>
      <c r="M109" s="103"/>
      <c r="N109" s="109">
        <f aca="true" t="shared" si="4" ref="N109:N120">ROUND(ROUND(((IF(K109&lt;&gt;"",J109*2+K109*2,J109*2)+IF(H109&lt;&gt;"",H109,0))/(IF(K109&lt;&gt;"",4,2)+IF(H109&lt;&gt;"",1,0))*3+G109)/4,2)*0.4+IF(M109&lt;&gt;"",M109,L109)*0.6,1)</f>
        <v>0</v>
      </c>
      <c r="O109" s="104" t="str">
        <f aca="true" t="shared" si="5" ref="O109:O120">IF(OR(MAX($L$108:$L$120)=0,MAX($G$108:$K$120)=0)," Đang cập nhật các cột điểm còn thiếu",IF(F109=$P$67,F109,IF(AND(N109&lt;5,MAX(G109:K109)=0),"Học lại",IF(N109&lt;5," Thi lại",""))))</f>
        <v>Học lại</v>
      </c>
    </row>
    <row r="110" spans="1:15" ht="16.5" hidden="1">
      <c r="A110" s="2">
        <v>3</v>
      </c>
      <c r="B110" s="80" t="str">
        <f t="shared" si="3"/>
        <v>LT-1165-K21</v>
      </c>
      <c r="C110" s="80" t="str">
        <f t="shared" si="3"/>
        <v>Đặng Thị Ngọc</v>
      </c>
      <c r="D110" s="80" t="str">
        <f t="shared" si="3"/>
        <v>Hiếu</v>
      </c>
      <c r="E110" s="80" t="str">
        <f t="shared" si="3"/>
        <v>15/03/2016</v>
      </c>
      <c r="F110" s="121" t="str">
        <f t="shared" si="3"/>
        <v>BRVT</v>
      </c>
      <c r="G110" s="147">
        <v>7</v>
      </c>
      <c r="H110" s="153">
        <v>8</v>
      </c>
      <c r="I110" s="153"/>
      <c r="J110" s="153">
        <v>8</v>
      </c>
      <c r="K110" s="150"/>
      <c r="L110" s="155">
        <v>8</v>
      </c>
      <c r="M110" s="103"/>
      <c r="N110" s="109">
        <f t="shared" si="4"/>
        <v>7.9</v>
      </c>
      <c r="O110" s="104">
        <f t="shared" si="5"/>
      </c>
    </row>
    <row r="111" spans="1:15" ht="16.5" hidden="1">
      <c r="A111" s="2">
        <v>4</v>
      </c>
      <c r="B111" s="80" t="str">
        <f t="shared" si="3"/>
        <v>LT-1166-K21</v>
      </c>
      <c r="C111" s="80" t="str">
        <f t="shared" si="3"/>
        <v>Dương Thị Hồng</v>
      </c>
      <c r="D111" s="80" t="str">
        <f t="shared" si="3"/>
        <v>Linh</v>
      </c>
      <c r="E111" s="80" t="str">
        <f t="shared" si="3"/>
        <v>10/11/1988</v>
      </c>
      <c r="F111" s="121" t="str">
        <f t="shared" si="3"/>
        <v>Hà Tĩnh</v>
      </c>
      <c r="G111" s="147">
        <v>9</v>
      </c>
      <c r="H111" s="153">
        <v>8</v>
      </c>
      <c r="I111" s="153"/>
      <c r="J111" s="153">
        <v>6</v>
      </c>
      <c r="K111" s="150"/>
      <c r="L111" s="156">
        <v>8</v>
      </c>
      <c r="M111" s="103"/>
      <c r="N111" s="109">
        <f t="shared" si="4"/>
        <v>7.7</v>
      </c>
      <c r="O111" s="104">
        <f t="shared" si="5"/>
      </c>
    </row>
    <row r="112" spans="1:15" ht="16.5" hidden="1">
      <c r="A112" s="2">
        <v>5</v>
      </c>
      <c r="B112" s="80" t="str">
        <f t="shared" si="3"/>
        <v>LT-1167-K21</v>
      </c>
      <c r="C112" s="80" t="str">
        <f t="shared" si="3"/>
        <v>Nguyễn Thị</v>
      </c>
      <c r="D112" s="80" t="str">
        <f t="shared" si="3"/>
        <v>Nga</v>
      </c>
      <c r="E112" s="80">
        <f t="shared" si="3"/>
        <v>31481</v>
      </c>
      <c r="F112" s="121" t="str">
        <f t="shared" si="3"/>
        <v>Hà Tĩnh</v>
      </c>
      <c r="G112" s="147">
        <v>10</v>
      </c>
      <c r="H112" s="153">
        <v>9</v>
      </c>
      <c r="I112" s="153"/>
      <c r="J112" s="153">
        <v>8</v>
      </c>
      <c r="K112" s="150"/>
      <c r="L112" s="156">
        <v>9.8</v>
      </c>
      <c r="M112" s="103"/>
      <c r="N112" s="109">
        <f t="shared" si="4"/>
        <v>9.4</v>
      </c>
      <c r="O112" s="104">
        <f t="shared" si="5"/>
      </c>
    </row>
    <row r="113" spans="1:15" ht="16.5" hidden="1">
      <c r="A113" s="2">
        <v>6</v>
      </c>
      <c r="B113" s="80" t="str">
        <f t="shared" si="3"/>
        <v>LT-1168-K21</v>
      </c>
      <c r="C113" s="80" t="str">
        <f t="shared" si="3"/>
        <v>Nguyễn Thị Thanh</v>
      </c>
      <c r="D113" s="80" t="str">
        <f t="shared" si="3"/>
        <v>Tâm</v>
      </c>
      <c r="E113" s="80" t="str">
        <f t="shared" si="3"/>
        <v>10/01/1994</v>
      </c>
      <c r="F113" s="121" t="str">
        <f t="shared" si="3"/>
        <v>BRVT</v>
      </c>
      <c r="G113" s="147">
        <v>10</v>
      </c>
      <c r="H113" s="153">
        <v>8</v>
      </c>
      <c r="I113" s="153"/>
      <c r="J113" s="153">
        <v>8</v>
      </c>
      <c r="K113" s="150"/>
      <c r="L113" s="157">
        <v>6</v>
      </c>
      <c r="M113" s="103"/>
      <c r="N113" s="109">
        <f t="shared" si="4"/>
        <v>7</v>
      </c>
      <c r="O113" s="104">
        <f t="shared" si="5"/>
      </c>
    </row>
    <row r="114" spans="1:15" ht="16.5" hidden="1">
      <c r="A114" s="2">
        <v>7</v>
      </c>
      <c r="B114" s="80" t="str">
        <f t="shared" si="3"/>
        <v>LT-1169-K21</v>
      </c>
      <c r="C114" s="80" t="str">
        <f t="shared" si="3"/>
        <v>Bùi Thị Đoan</v>
      </c>
      <c r="D114" s="80" t="str">
        <f t="shared" si="3"/>
        <v>Trang</v>
      </c>
      <c r="E114" s="80" t="str">
        <f t="shared" si="3"/>
        <v>11/08/1990</v>
      </c>
      <c r="F114" s="121" t="str">
        <f t="shared" si="3"/>
        <v>Đồng Nai</v>
      </c>
      <c r="G114" s="147"/>
      <c r="H114" s="153"/>
      <c r="I114" s="153"/>
      <c r="J114" s="153"/>
      <c r="K114" s="150"/>
      <c r="L114" s="157"/>
      <c r="M114" s="103"/>
      <c r="N114" s="109">
        <f t="shared" si="4"/>
        <v>0</v>
      </c>
      <c r="O114" s="104" t="s">
        <v>121</v>
      </c>
    </row>
    <row r="115" spans="1:15" ht="16.5" hidden="1">
      <c r="A115" s="2">
        <v>8</v>
      </c>
      <c r="B115" s="80" t="str">
        <f t="shared" si="3"/>
        <v>LT-1170-K21</v>
      </c>
      <c r="C115" s="80" t="str">
        <f t="shared" si="3"/>
        <v>Dương Thúy </v>
      </c>
      <c r="D115" s="80" t="str">
        <f t="shared" si="3"/>
        <v>Vân</v>
      </c>
      <c r="E115" s="80" t="str">
        <f t="shared" si="3"/>
        <v>26/12/1991</v>
      </c>
      <c r="F115" s="121" t="str">
        <f t="shared" si="3"/>
        <v>Quãng Bình</v>
      </c>
      <c r="G115" s="147"/>
      <c r="H115" s="153"/>
      <c r="I115" s="153"/>
      <c r="J115" s="153"/>
      <c r="K115" s="150"/>
      <c r="L115" s="158"/>
      <c r="M115" s="103"/>
      <c r="N115" s="109">
        <f t="shared" si="4"/>
        <v>0</v>
      </c>
      <c r="O115" s="104" t="str">
        <f t="shared" si="5"/>
        <v>Học lại</v>
      </c>
    </row>
    <row r="116" spans="1:15" ht="16.5" hidden="1">
      <c r="A116" s="2">
        <v>9</v>
      </c>
      <c r="B116" s="80" t="str">
        <f t="shared" si="3"/>
        <v>LT-1171-K21</v>
      </c>
      <c r="C116" s="80" t="str">
        <f t="shared" si="3"/>
        <v>Trần Thị Thúy</v>
      </c>
      <c r="D116" s="80" t="str">
        <f t="shared" si="3"/>
        <v>Vân</v>
      </c>
      <c r="E116" s="80" t="str">
        <f t="shared" si="3"/>
        <v>04/03/1993</v>
      </c>
      <c r="F116" s="121" t="str">
        <f t="shared" si="3"/>
        <v>Quãng Bình</v>
      </c>
      <c r="G116" s="147"/>
      <c r="H116" s="153"/>
      <c r="I116" s="153"/>
      <c r="J116" s="153"/>
      <c r="K116" s="150"/>
      <c r="L116" s="156"/>
      <c r="M116" s="103"/>
      <c r="N116" s="109">
        <f t="shared" si="4"/>
        <v>0</v>
      </c>
      <c r="O116" s="104" t="str">
        <f t="shared" si="5"/>
        <v>Học lại</v>
      </c>
    </row>
    <row r="117" spans="1:15" ht="16.5" hidden="1">
      <c r="A117" s="2">
        <v>10</v>
      </c>
      <c r="B117" s="80" t="str">
        <f t="shared" si="3"/>
        <v>LT-1172-K21</v>
      </c>
      <c r="C117" s="80" t="str">
        <f t="shared" si="3"/>
        <v>Đoàn Thị </v>
      </c>
      <c r="D117" s="80" t="str">
        <f t="shared" si="3"/>
        <v>Hòa</v>
      </c>
      <c r="E117" s="80" t="str">
        <f t="shared" si="3"/>
        <v>20/10/1984</v>
      </c>
      <c r="F117" s="121" t="str">
        <f t="shared" si="3"/>
        <v>Quãng Bình</v>
      </c>
      <c r="G117" s="147"/>
      <c r="H117" s="153"/>
      <c r="I117" s="153"/>
      <c r="J117" s="153"/>
      <c r="K117" s="150"/>
      <c r="L117" s="156"/>
      <c r="M117" s="103"/>
      <c r="N117" s="109">
        <f t="shared" si="4"/>
        <v>0</v>
      </c>
      <c r="O117" s="104" t="str">
        <f t="shared" si="5"/>
        <v>Học lại</v>
      </c>
    </row>
    <row r="118" spans="1:15" ht="15" hidden="1">
      <c r="A118" s="2">
        <v>11</v>
      </c>
      <c r="B118" s="80" t="str">
        <f t="shared" si="3"/>
        <v>LT-1173-K21</v>
      </c>
      <c r="C118" s="80" t="str">
        <f t="shared" si="3"/>
        <v>Phan Thị</v>
      </c>
      <c r="D118" s="80" t="str">
        <f t="shared" si="3"/>
        <v>Thực</v>
      </c>
      <c r="E118" s="80" t="str">
        <f t="shared" si="3"/>
        <v>22/09/1984</v>
      </c>
      <c r="F118" s="121" t="str">
        <f t="shared" si="3"/>
        <v>Nghệ An</v>
      </c>
      <c r="G118" s="162">
        <v>10</v>
      </c>
      <c r="H118" s="162">
        <v>8</v>
      </c>
      <c r="I118" s="162"/>
      <c r="J118" s="162">
        <v>8</v>
      </c>
      <c r="K118" s="163"/>
      <c r="L118" s="159">
        <v>5.5</v>
      </c>
      <c r="M118" s="103"/>
      <c r="N118" s="109">
        <f t="shared" si="4"/>
        <v>6.7</v>
      </c>
      <c r="O118" s="104">
        <f t="shared" si="5"/>
      </c>
    </row>
    <row r="119" spans="1:15" ht="15" hidden="1">
      <c r="A119" s="2">
        <v>12</v>
      </c>
      <c r="B119" s="80" t="str">
        <f t="shared" si="3"/>
        <v>LT-1174-K21</v>
      </c>
      <c r="C119" s="80" t="str">
        <f t="shared" si="3"/>
        <v>Phan Thị Thu</v>
      </c>
      <c r="D119" s="80" t="str">
        <f t="shared" si="3"/>
        <v>Trinh</v>
      </c>
      <c r="E119" s="80" t="str">
        <f t="shared" si="3"/>
        <v>04/01/1981</v>
      </c>
      <c r="F119" s="121" t="str">
        <f t="shared" si="3"/>
        <v>Lâm Đồng</v>
      </c>
      <c r="G119" s="152"/>
      <c r="H119" s="152"/>
      <c r="I119" s="152"/>
      <c r="J119" s="152"/>
      <c r="K119" s="164"/>
      <c r="L119" s="160"/>
      <c r="M119" s="103"/>
      <c r="N119" s="109">
        <f t="shared" si="4"/>
        <v>0</v>
      </c>
      <c r="O119" s="104" t="str">
        <f t="shared" si="5"/>
        <v>Học lại</v>
      </c>
    </row>
    <row r="120" spans="1:15" ht="15" hidden="1">
      <c r="A120" s="2">
        <v>13</v>
      </c>
      <c r="B120" s="80" t="str">
        <f t="shared" si="3"/>
        <v>LT-1175-K21</v>
      </c>
      <c r="C120" s="80" t="str">
        <f t="shared" si="3"/>
        <v>Lê Thị</v>
      </c>
      <c r="D120" s="80" t="str">
        <f t="shared" si="3"/>
        <v>Hà</v>
      </c>
      <c r="E120" s="80" t="str">
        <f t="shared" si="3"/>
        <v>24/12/1986</v>
      </c>
      <c r="F120" s="121" t="str">
        <f t="shared" si="3"/>
        <v>Thanh Hóa</v>
      </c>
      <c r="G120" s="161">
        <v>10</v>
      </c>
      <c r="H120" s="161">
        <v>8</v>
      </c>
      <c r="I120" s="161"/>
      <c r="J120" s="161">
        <v>8</v>
      </c>
      <c r="K120" s="161"/>
      <c r="L120" s="161">
        <v>8</v>
      </c>
      <c r="M120" s="103"/>
      <c r="N120" s="109">
        <f t="shared" si="4"/>
        <v>8.2</v>
      </c>
      <c r="O120" s="104">
        <f t="shared" si="5"/>
      </c>
    </row>
    <row r="121" ht="15.75" hidden="1"/>
    <row r="122" ht="15.75" hidden="1"/>
    <row r="123" ht="15.75" hidden="1"/>
    <row r="124" ht="15.75" hidden="1">
      <c r="A124" s="6" t="str">
        <f>C52</f>
        <v>Kế toán quản trị 2</v>
      </c>
    </row>
    <row r="125" spans="1:15" ht="63.75" customHeight="1" hidden="1">
      <c r="A125" s="168" t="s">
        <v>2</v>
      </c>
      <c r="B125" s="87" t="s">
        <v>42</v>
      </c>
      <c r="C125" s="91" t="s">
        <v>3</v>
      </c>
      <c r="D125" s="92"/>
      <c r="E125" s="89" t="s">
        <v>4</v>
      </c>
      <c r="F125" s="89" t="s">
        <v>5</v>
      </c>
      <c r="G125" s="4" t="s">
        <v>6</v>
      </c>
      <c r="H125" s="4" t="s">
        <v>7</v>
      </c>
      <c r="I125" s="4"/>
      <c r="J125" s="4" t="s">
        <v>8</v>
      </c>
      <c r="K125" s="4"/>
      <c r="L125" s="99" t="s">
        <v>9</v>
      </c>
      <c r="M125" s="100"/>
      <c r="N125" s="87" t="s">
        <v>10</v>
      </c>
      <c r="O125" s="87" t="s">
        <v>11</v>
      </c>
    </row>
    <row r="126" spans="1:15" ht="15.75" hidden="1">
      <c r="A126" s="169"/>
      <c r="B126" s="90"/>
      <c r="C126" s="93"/>
      <c r="D126" s="94"/>
      <c r="E126" s="90"/>
      <c r="F126" s="90"/>
      <c r="G126" s="4"/>
      <c r="H126" s="3" t="s">
        <v>12</v>
      </c>
      <c r="I126" s="3" t="s">
        <v>13</v>
      </c>
      <c r="J126" s="3" t="s">
        <v>12</v>
      </c>
      <c r="K126" s="3" t="s">
        <v>13</v>
      </c>
      <c r="L126" s="78" t="s">
        <v>40</v>
      </c>
      <c r="M126" s="4" t="s">
        <v>41</v>
      </c>
      <c r="N126" s="97"/>
      <c r="O126" s="97"/>
    </row>
    <row r="127" spans="1:15" ht="15.75" hidden="1">
      <c r="A127" s="170"/>
      <c r="B127" s="88"/>
      <c r="C127" s="95"/>
      <c r="D127" s="96"/>
      <c r="E127" s="88"/>
      <c r="F127" s="88"/>
      <c r="G127" s="4"/>
      <c r="H127" s="3"/>
      <c r="I127" s="3"/>
      <c r="J127" s="3"/>
      <c r="K127" s="3"/>
      <c r="L127" s="4"/>
      <c r="M127" s="4"/>
      <c r="N127" s="98"/>
      <c r="O127" s="98"/>
    </row>
    <row r="128" spans="1:15" ht="16.5" hidden="1">
      <c r="A128" s="2">
        <v>1</v>
      </c>
      <c r="B128" s="80" t="str">
        <f aca="true" t="shared" si="6" ref="B128:F140">B70</f>
        <v>LT-1163-K21</v>
      </c>
      <c r="C128" s="80" t="str">
        <f t="shared" si="6"/>
        <v>Đỗ Văn </v>
      </c>
      <c r="D128" s="80" t="str">
        <f t="shared" si="6"/>
        <v>Hải</v>
      </c>
      <c r="E128" s="80" t="str">
        <f t="shared" si="6"/>
        <v>08/08/1993</v>
      </c>
      <c r="F128" s="80" t="str">
        <f t="shared" si="6"/>
        <v>Nam Định</v>
      </c>
      <c r="G128" s="147"/>
      <c r="H128" s="148"/>
      <c r="I128" s="148"/>
      <c r="J128" s="148"/>
      <c r="K128" s="149"/>
      <c r="L128" s="154"/>
      <c r="M128" s="79"/>
      <c r="N128" s="109">
        <f>ROUND(ROUND(((IF(K128&lt;&gt;"",J128*2+K128*2,J128*2)+IF(H128&lt;&gt;"",H128,0))/(IF(K128&lt;&gt;"",4,2)+IF(H128&lt;&gt;"",1,0))*3+G128)/4,2)*0.4+IF(M128&lt;&gt;"",M128,L128)*0.6,1)</f>
        <v>0</v>
      </c>
      <c r="O128" s="104" t="str">
        <f>IF(OR(MAX($L$128:$L$140)=0,MAX($G$128:$K$140)=0)," Đang cập nhật các cột điểm còn thiếu",IF(F128=$P$67,F128,IF(AND(N128&lt;5,MAX(G128:K128)=0),"Học lại",IF(N128&lt;5," Thi lại",""))))</f>
        <v>Học lại</v>
      </c>
    </row>
    <row r="129" spans="1:15" ht="16.5" hidden="1">
      <c r="A129" s="2">
        <v>2</v>
      </c>
      <c r="B129" s="80" t="str">
        <f t="shared" si="6"/>
        <v>LT-1164-K21</v>
      </c>
      <c r="C129" s="80" t="str">
        <f t="shared" si="6"/>
        <v>Kiều Thị </v>
      </c>
      <c r="D129" s="80" t="str">
        <f t="shared" si="6"/>
        <v>Hạnh</v>
      </c>
      <c r="E129" s="80" t="str">
        <f t="shared" si="6"/>
        <v>10/02/1978</v>
      </c>
      <c r="F129" s="80" t="str">
        <f t="shared" si="6"/>
        <v>Đồng Nai</v>
      </c>
      <c r="G129" s="147"/>
      <c r="H129" s="150"/>
      <c r="I129" s="151"/>
      <c r="J129" s="151"/>
      <c r="K129" s="152"/>
      <c r="L129" s="155"/>
      <c r="M129" s="79"/>
      <c r="N129" s="109">
        <f aca="true" t="shared" si="7" ref="N129:N140">ROUND(ROUND(((IF(K129&lt;&gt;"",J129*2+K129*2,J129*2)+IF(H129&lt;&gt;"",H129,0))/(IF(K129&lt;&gt;"",4,2)+IF(H129&lt;&gt;"",1,0))*3+G129)/4,2)*0.4+IF(M129&lt;&gt;"",M129,L129)*0.6,1)</f>
        <v>0</v>
      </c>
      <c r="O129" s="104" t="str">
        <f aca="true" t="shared" si="8" ref="O129:O140">IF(OR(MAX($L$128:$L$140)=0,MAX($G$128:$K$140)=0)," Đang cập nhật các cột điểm còn thiếu",IF(F129=$P$67,F129,IF(AND(N129&lt;5,MAX(G129:K129)=0),"Học lại",IF(N129&lt;5," Thi lại",""))))</f>
        <v>Học lại</v>
      </c>
    </row>
    <row r="130" spans="1:15" ht="16.5" hidden="1">
      <c r="A130" s="2">
        <v>3</v>
      </c>
      <c r="B130" s="80" t="str">
        <f t="shared" si="6"/>
        <v>LT-1165-K21</v>
      </c>
      <c r="C130" s="80" t="str">
        <f t="shared" si="6"/>
        <v>Đặng Thị Ngọc</v>
      </c>
      <c r="D130" s="80" t="str">
        <f t="shared" si="6"/>
        <v>Hiếu</v>
      </c>
      <c r="E130" s="80" t="str">
        <f t="shared" si="6"/>
        <v>15/03/2016</v>
      </c>
      <c r="F130" s="80" t="str">
        <f t="shared" si="6"/>
        <v>BRVT</v>
      </c>
      <c r="G130" s="147">
        <v>9</v>
      </c>
      <c r="H130" s="153">
        <v>6</v>
      </c>
      <c r="I130" s="153"/>
      <c r="J130" s="153">
        <v>6</v>
      </c>
      <c r="K130" s="150"/>
      <c r="L130" s="155">
        <v>3.5</v>
      </c>
      <c r="M130" s="79"/>
      <c r="N130" s="109">
        <f t="shared" si="7"/>
        <v>4.8</v>
      </c>
      <c r="O130" s="104" t="str">
        <f t="shared" si="8"/>
        <v> Thi lại</v>
      </c>
    </row>
    <row r="131" spans="1:15" ht="16.5" hidden="1">
      <c r="A131" s="2">
        <v>4</v>
      </c>
      <c r="B131" s="80" t="str">
        <f t="shared" si="6"/>
        <v>LT-1166-K21</v>
      </c>
      <c r="C131" s="80" t="str">
        <f t="shared" si="6"/>
        <v>Dương Thị Hồng</v>
      </c>
      <c r="D131" s="80" t="str">
        <f t="shared" si="6"/>
        <v>Linh</v>
      </c>
      <c r="E131" s="80" t="str">
        <f t="shared" si="6"/>
        <v>10/11/1988</v>
      </c>
      <c r="F131" s="80" t="str">
        <f t="shared" si="6"/>
        <v>Hà Tĩnh</v>
      </c>
      <c r="G131" s="147">
        <v>10</v>
      </c>
      <c r="H131" s="153">
        <v>7</v>
      </c>
      <c r="I131" s="153"/>
      <c r="J131" s="153">
        <v>7</v>
      </c>
      <c r="K131" s="150"/>
      <c r="L131" s="156">
        <v>8.5</v>
      </c>
      <c r="M131" s="79"/>
      <c r="N131" s="109">
        <f t="shared" si="7"/>
        <v>8.2</v>
      </c>
      <c r="O131" s="104">
        <f t="shared" si="8"/>
      </c>
    </row>
    <row r="132" spans="1:15" ht="16.5" hidden="1">
      <c r="A132" s="2">
        <v>5</v>
      </c>
      <c r="B132" s="80" t="str">
        <f t="shared" si="6"/>
        <v>LT-1167-K21</v>
      </c>
      <c r="C132" s="80" t="str">
        <f t="shared" si="6"/>
        <v>Nguyễn Thị</v>
      </c>
      <c r="D132" s="80" t="str">
        <f t="shared" si="6"/>
        <v>Nga</v>
      </c>
      <c r="E132" s="80">
        <f t="shared" si="6"/>
        <v>31481</v>
      </c>
      <c r="F132" s="80" t="str">
        <f t="shared" si="6"/>
        <v>Hà Tĩnh</v>
      </c>
      <c r="G132" s="147">
        <v>10</v>
      </c>
      <c r="H132" s="153">
        <v>10</v>
      </c>
      <c r="I132" s="153"/>
      <c r="J132" s="153">
        <v>9</v>
      </c>
      <c r="K132" s="150"/>
      <c r="L132" s="156">
        <v>9.5</v>
      </c>
      <c r="M132" s="79"/>
      <c r="N132" s="109">
        <f t="shared" si="7"/>
        <v>9.5</v>
      </c>
      <c r="O132" s="104">
        <f t="shared" si="8"/>
      </c>
    </row>
    <row r="133" spans="1:15" ht="16.5" hidden="1">
      <c r="A133" s="2">
        <v>6</v>
      </c>
      <c r="B133" s="80" t="str">
        <f t="shared" si="6"/>
        <v>LT-1168-K21</v>
      </c>
      <c r="C133" s="80" t="str">
        <f t="shared" si="6"/>
        <v>Nguyễn Thị Thanh</v>
      </c>
      <c r="D133" s="80" t="str">
        <f t="shared" si="6"/>
        <v>Tâm</v>
      </c>
      <c r="E133" s="80" t="str">
        <f t="shared" si="6"/>
        <v>10/01/1994</v>
      </c>
      <c r="F133" s="80" t="str">
        <f t="shared" si="6"/>
        <v>BRVT</v>
      </c>
      <c r="G133" s="147">
        <v>10</v>
      </c>
      <c r="H133" s="153">
        <v>7</v>
      </c>
      <c r="I133" s="153"/>
      <c r="J133" s="153">
        <v>7</v>
      </c>
      <c r="K133" s="150"/>
      <c r="L133" s="157">
        <v>7</v>
      </c>
      <c r="M133" s="79"/>
      <c r="N133" s="109">
        <f t="shared" si="7"/>
        <v>7.3</v>
      </c>
      <c r="O133" s="104">
        <f t="shared" si="8"/>
      </c>
    </row>
    <row r="134" spans="1:15" ht="16.5" hidden="1">
      <c r="A134" s="2">
        <v>7</v>
      </c>
      <c r="B134" s="80" t="str">
        <f t="shared" si="6"/>
        <v>LT-1169-K21</v>
      </c>
      <c r="C134" s="80" t="str">
        <f t="shared" si="6"/>
        <v>Bùi Thị Đoan</v>
      </c>
      <c r="D134" s="80" t="str">
        <f t="shared" si="6"/>
        <v>Trang</v>
      </c>
      <c r="E134" s="80" t="str">
        <f t="shared" si="6"/>
        <v>11/08/1990</v>
      </c>
      <c r="F134" s="80" t="str">
        <f t="shared" si="6"/>
        <v>Đồng Nai</v>
      </c>
      <c r="G134" s="147"/>
      <c r="H134" s="153"/>
      <c r="I134" s="153"/>
      <c r="J134" s="153"/>
      <c r="K134" s="150"/>
      <c r="L134" s="157"/>
      <c r="M134" s="79"/>
      <c r="N134" s="109">
        <f t="shared" si="7"/>
        <v>0</v>
      </c>
      <c r="O134" s="104" t="s">
        <v>121</v>
      </c>
    </row>
    <row r="135" spans="1:15" ht="16.5" hidden="1">
      <c r="A135" s="2">
        <v>8</v>
      </c>
      <c r="B135" s="80" t="str">
        <f t="shared" si="6"/>
        <v>LT-1170-K21</v>
      </c>
      <c r="C135" s="80" t="str">
        <f t="shared" si="6"/>
        <v>Dương Thúy </v>
      </c>
      <c r="D135" s="80" t="str">
        <f t="shared" si="6"/>
        <v>Vân</v>
      </c>
      <c r="E135" s="80" t="str">
        <f t="shared" si="6"/>
        <v>26/12/1991</v>
      </c>
      <c r="F135" s="80" t="str">
        <f t="shared" si="6"/>
        <v>Quãng Bình</v>
      </c>
      <c r="G135" s="147"/>
      <c r="H135" s="153"/>
      <c r="I135" s="153"/>
      <c r="J135" s="153"/>
      <c r="K135" s="150"/>
      <c r="L135" s="158"/>
      <c r="M135" s="79"/>
      <c r="N135" s="109">
        <f t="shared" si="7"/>
        <v>0</v>
      </c>
      <c r="O135" s="104" t="str">
        <f t="shared" si="8"/>
        <v>Học lại</v>
      </c>
    </row>
    <row r="136" spans="1:15" ht="16.5" hidden="1">
      <c r="A136" s="2">
        <v>9</v>
      </c>
      <c r="B136" s="80" t="str">
        <f t="shared" si="6"/>
        <v>LT-1171-K21</v>
      </c>
      <c r="C136" s="80" t="str">
        <f t="shared" si="6"/>
        <v>Trần Thị Thúy</v>
      </c>
      <c r="D136" s="80" t="str">
        <f t="shared" si="6"/>
        <v>Vân</v>
      </c>
      <c r="E136" s="80" t="str">
        <f t="shared" si="6"/>
        <v>04/03/1993</v>
      </c>
      <c r="F136" s="80" t="str">
        <f t="shared" si="6"/>
        <v>Quãng Bình</v>
      </c>
      <c r="G136" s="147"/>
      <c r="H136" s="153"/>
      <c r="I136" s="153"/>
      <c r="J136" s="153"/>
      <c r="K136" s="150"/>
      <c r="L136" s="156"/>
      <c r="M136" s="79"/>
      <c r="N136" s="109">
        <f t="shared" si="7"/>
        <v>0</v>
      </c>
      <c r="O136" s="104" t="str">
        <f t="shared" si="8"/>
        <v>Học lại</v>
      </c>
    </row>
    <row r="137" spans="1:15" ht="16.5" hidden="1">
      <c r="A137" s="2">
        <v>10</v>
      </c>
      <c r="B137" s="80" t="str">
        <f t="shared" si="6"/>
        <v>LT-1172-K21</v>
      </c>
      <c r="C137" s="80" t="str">
        <f t="shared" si="6"/>
        <v>Đoàn Thị </v>
      </c>
      <c r="D137" s="80" t="str">
        <f t="shared" si="6"/>
        <v>Hòa</v>
      </c>
      <c r="E137" s="80" t="str">
        <f t="shared" si="6"/>
        <v>20/10/1984</v>
      </c>
      <c r="F137" s="80" t="str">
        <f t="shared" si="6"/>
        <v>Quãng Bình</v>
      </c>
      <c r="G137" s="147"/>
      <c r="H137" s="153"/>
      <c r="I137" s="153"/>
      <c r="J137" s="153"/>
      <c r="K137" s="150"/>
      <c r="L137" s="156"/>
      <c r="M137" s="79"/>
      <c r="N137" s="109">
        <f t="shared" si="7"/>
        <v>0</v>
      </c>
      <c r="O137" s="104" t="str">
        <f t="shared" si="8"/>
        <v>Học lại</v>
      </c>
    </row>
    <row r="138" spans="1:15" ht="12.75" hidden="1">
      <c r="A138" s="2">
        <v>11</v>
      </c>
      <c r="B138" s="80" t="str">
        <f t="shared" si="6"/>
        <v>LT-1173-K21</v>
      </c>
      <c r="C138" s="80" t="str">
        <f t="shared" si="6"/>
        <v>Phan Thị</v>
      </c>
      <c r="D138" s="80" t="str">
        <f t="shared" si="6"/>
        <v>Thực</v>
      </c>
      <c r="E138" s="80" t="str">
        <f t="shared" si="6"/>
        <v>22/09/1984</v>
      </c>
      <c r="F138" s="80" t="str">
        <f t="shared" si="6"/>
        <v>Nghệ An</v>
      </c>
      <c r="G138" s="162">
        <v>9</v>
      </c>
      <c r="H138" s="162">
        <v>7</v>
      </c>
      <c r="I138" s="162"/>
      <c r="J138" s="162">
        <v>7</v>
      </c>
      <c r="K138" s="163"/>
      <c r="L138" s="159">
        <v>7</v>
      </c>
      <c r="M138" s="79"/>
      <c r="N138" s="109">
        <f t="shared" si="7"/>
        <v>7.2</v>
      </c>
      <c r="O138" s="104">
        <f t="shared" si="8"/>
      </c>
    </row>
    <row r="139" spans="1:15" ht="12.75" hidden="1">
      <c r="A139" s="2">
        <v>12</v>
      </c>
      <c r="B139" s="80" t="str">
        <f t="shared" si="6"/>
        <v>LT-1174-K21</v>
      </c>
      <c r="C139" s="80" t="str">
        <f t="shared" si="6"/>
        <v>Phan Thị Thu</v>
      </c>
      <c r="D139" s="80" t="str">
        <f t="shared" si="6"/>
        <v>Trinh</v>
      </c>
      <c r="E139" s="80" t="str">
        <f t="shared" si="6"/>
        <v>04/01/1981</v>
      </c>
      <c r="F139" s="80" t="str">
        <f t="shared" si="6"/>
        <v>Lâm Đồng</v>
      </c>
      <c r="G139" s="152"/>
      <c r="H139" s="152"/>
      <c r="I139" s="152"/>
      <c r="J139" s="152"/>
      <c r="K139" s="164"/>
      <c r="L139" s="160"/>
      <c r="M139" s="79"/>
      <c r="N139" s="109">
        <f t="shared" si="7"/>
        <v>0</v>
      </c>
      <c r="O139" s="104" t="str">
        <f t="shared" si="8"/>
        <v>Học lại</v>
      </c>
    </row>
    <row r="140" spans="1:15" ht="12.75" hidden="1">
      <c r="A140" s="2">
        <v>13</v>
      </c>
      <c r="B140" s="80" t="str">
        <f t="shared" si="6"/>
        <v>LT-1175-K21</v>
      </c>
      <c r="C140" s="80" t="str">
        <f t="shared" si="6"/>
        <v>Lê Thị</v>
      </c>
      <c r="D140" s="80" t="str">
        <f t="shared" si="6"/>
        <v>Hà</v>
      </c>
      <c r="E140" s="80" t="str">
        <f t="shared" si="6"/>
        <v>24/12/1986</v>
      </c>
      <c r="F140" s="80" t="str">
        <f t="shared" si="6"/>
        <v>Thanh Hóa</v>
      </c>
      <c r="G140" s="161">
        <v>10</v>
      </c>
      <c r="H140" s="161">
        <v>6</v>
      </c>
      <c r="I140" s="161"/>
      <c r="J140" s="161">
        <v>6</v>
      </c>
      <c r="K140" s="161"/>
      <c r="L140" s="161">
        <v>7</v>
      </c>
      <c r="M140" s="79"/>
      <c r="N140" s="109">
        <f t="shared" si="7"/>
        <v>7</v>
      </c>
      <c r="O140" s="104">
        <f t="shared" si="8"/>
      </c>
    </row>
    <row r="141" ht="15.75" hidden="1"/>
    <row r="142" ht="15.75" hidden="1"/>
    <row r="143" ht="15.75" hidden="1">
      <c r="A143" s="6">
        <f>C53</f>
        <v>0</v>
      </c>
    </row>
    <row r="144" spans="1:15" ht="63.75" customHeight="1" hidden="1">
      <c r="A144" s="168" t="s">
        <v>2</v>
      </c>
      <c r="B144" s="165" t="s">
        <v>42</v>
      </c>
      <c r="C144" s="171" t="s">
        <v>3</v>
      </c>
      <c r="D144" s="172"/>
      <c r="E144" s="168" t="s">
        <v>4</v>
      </c>
      <c r="F144" s="168" t="s">
        <v>5</v>
      </c>
      <c r="G144" s="177" t="s">
        <v>6</v>
      </c>
      <c r="H144" s="177" t="s">
        <v>7</v>
      </c>
      <c r="I144" s="177"/>
      <c r="J144" s="177" t="s">
        <v>8</v>
      </c>
      <c r="K144" s="177"/>
      <c r="L144" s="178" t="s">
        <v>9</v>
      </c>
      <c r="M144" s="179"/>
      <c r="N144" s="165" t="s">
        <v>10</v>
      </c>
      <c r="O144" s="165" t="s">
        <v>11</v>
      </c>
    </row>
    <row r="145" spans="1:15" ht="15.75" hidden="1">
      <c r="A145" s="169"/>
      <c r="B145" s="169"/>
      <c r="C145" s="173"/>
      <c r="D145" s="174"/>
      <c r="E145" s="169"/>
      <c r="F145" s="169"/>
      <c r="G145" s="177"/>
      <c r="H145" s="3" t="s">
        <v>12</v>
      </c>
      <c r="I145" s="3" t="s">
        <v>13</v>
      </c>
      <c r="J145" s="3" t="s">
        <v>12</v>
      </c>
      <c r="K145" s="3" t="s">
        <v>13</v>
      </c>
      <c r="L145" s="78" t="s">
        <v>40</v>
      </c>
      <c r="M145" s="4" t="s">
        <v>41</v>
      </c>
      <c r="N145" s="166"/>
      <c r="O145" s="166"/>
    </row>
    <row r="146" spans="1:15" ht="15.75" hidden="1">
      <c r="A146" s="170"/>
      <c r="B146" s="170"/>
      <c r="C146" s="175"/>
      <c r="D146" s="176"/>
      <c r="E146" s="170"/>
      <c r="F146" s="170"/>
      <c r="G146" s="4"/>
      <c r="H146" s="3"/>
      <c r="I146" s="3"/>
      <c r="J146" s="3"/>
      <c r="K146" s="3"/>
      <c r="L146" s="4"/>
      <c r="M146" s="4"/>
      <c r="N146" s="167"/>
      <c r="O146" s="167"/>
    </row>
    <row r="147" spans="1:17" ht="15" hidden="1">
      <c r="A147" s="2">
        <v>1</v>
      </c>
      <c r="B147" s="80" t="str">
        <f aca="true" t="shared" si="9" ref="B147:F159">B70</f>
        <v>LT-1163-K21</v>
      </c>
      <c r="C147" s="80" t="str">
        <f t="shared" si="9"/>
        <v>Đỗ Văn </v>
      </c>
      <c r="D147" s="80" t="str">
        <f t="shared" si="9"/>
        <v>Hải</v>
      </c>
      <c r="E147" s="80" t="str">
        <f t="shared" si="9"/>
        <v>08/08/1993</v>
      </c>
      <c r="F147" s="80" t="str">
        <f t="shared" si="9"/>
        <v>Nam Định</v>
      </c>
      <c r="G147" s="113"/>
      <c r="H147" s="113"/>
      <c r="I147" s="113"/>
      <c r="J147" s="113"/>
      <c r="K147" s="113"/>
      <c r="L147" s="113"/>
      <c r="M147" s="103"/>
      <c r="N147" s="109">
        <f>ROUND(ROUND(((IF(K147&lt;&gt;"",J147*2+K147*2,J147*2)+IF(H147&lt;&gt;"",H147,0))/(IF(K147&lt;&gt;"",4,2)+IF(H147&lt;&gt;"",1,0))*3+G147)/4,2)*0.4+IF(M147&lt;&gt;"",M147,L147)*0.6,1)</f>
        <v>0</v>
      </c>
      <c r="O147" s="104" t="str">
        <f>IF(OR(MAX($L$147:$L$159)=0,MAX($G$147:$K$159)=0)," Đang cập nhật các cột điểm còn thiếu",IF(F147=$P$67,F147,IF(AND(N147&lt;5,MAX(G147:K147)=0),"Học lại",IF(N147&lt;5," Thi lại",""))))</f>
        <v> Đang cập nhật các cột điểm còn thiếu</v>
      </c>
      <c r="Q147" s="110"/>
    </row>
    <row r="148" spans="1:17" ht="15" hidden="1">
      <c r="A148" s="2">
        <v>2</v>
      </c>
      <c r="B148" s="80" t="str">
        <f t="shared" si="9"/>
        <v>LT-1164-K21</v>
      </c>
      <c r="C148" s="80" t="str">
        <f t="shared" si="9"/>
        <v>Kiều Thị </v>
      </c>
      <c r="D148" s="80" t="str">
        <f t="shared" si="9"/>
        <v>Hạnh</v>
      </c>
      <c r="E148" s="80" t="str">
        <f t="shared" si="9"/>
        <v>10/02/1978</v>
      </c>
      <c r="F148" s="80" t="str">
        <f t="shared" si="9"/>
        <v>Đồng Nai</v>
      </c>
      <c r="G148" s="113"/>
      <c r="H148" s="113"/>
      <c r="I148" s="113"/>
      <c r="J148" s="113"/>
      <c r="K148" s="113"/>
      <c r="L148" s="113"/>
      <c r="M148" s="103"/>
      <c r="N148" s="109">
        <f aca="true" t="shared" si="10" ref="N148:N159">ROUND(ROUND(((IF(K148&lt;&gt;"",J148*2+K148*2,J148*2)+IF(H148&lt;&gt;"",H148,0))/(IF(K148&lt;&gt;"",4,2)+IF(H148&lt;&gt;"",1,0))*3+G148)/4,2)*0.4+IF(M148&lt;&gt;"",M148,L148)*0.6,1)</f>
        <v>0</v>
      </c>
      <c r="O148" s="104" t="str">
        <f aca="true" t="shared" si="11" ref="O148:O159">IF(OR(MAX($L$147:$L$159)=0,MAX($G$147:$K$159)=0)," Đang cập nhật các cột điểm còn thiếu",IF(F148=$P$67,F148,IF(AND(N148&lt;5,MAX(G148:K148)=0),"Học lại",IF(N148&lt;5," Thi lại",""))))</f>
        <v> Đang cập nhật các cột điểm còn thiếu</v>
      </c>
      <c r="Q148" s="110"/>
    </row>
    <row r="149" spans="1:17" ht="15" hidden="1">
      <c r="A149" s="2">
        <v>3</v>
      </c>
      <c r="B149" s="80" t="str">
        <f t="shared" si="9"/>
        <v>LT-1165-K21</v>
      </c>
      <c r="C149" s="80" t="str">
        <f t="shared" si="9"/>
        <v>Đặng Thị Ngọc</v>
      </c>
      <c r="D149" s="80" t="str">
        <f t="shared" si="9"/>
        <v>Hiếu</v>
      </c>
      <c r="E149" s="80" t="str">
        <f t="shared" si="9"/>
        <v>15/03/2016</v>
      </c>
      <c r="F149" s="80" t="str">
        <f t="shared" si="9"/>
        <v>BRVT</v>
      </c>
      <c r="G149" s="113"/>
      <c r="H149" s="113"/>
      <c r="I149" s="113"/>
      <c r="J149" s="113"/>
      <c r="K149" s="113"/>
      <c r="L149" s="113"/>
      <c r="M149" s="103"/>
      <c r="N149" s="109">
        <f t="shared" si="10"/>
        <v>0</v>
      </c>
      <c r="O149" s="104" t="str">
        <f t="shared" si="11"/>
        <v> Đang cập nhật các cột điểm còn thiếu</v>
      </c>
      <c r="Q149" s="110"/>
    </row>
    <row r="150" spans="1:17" ht="15" hidden="1">
      <c r="A150" s="2">
        <v>4</v>
      </c>
      <c r="B150" s="80" t="str">
        <f t="shared" si="9"/>
        <v>LT-1166-K21</v>
      </c>
      <c r="C150" s="80" t="str">
        <f t="shared" si="9"/>
        <v>Dương Thị Hồng</v>
      </c>
      <c r="D150" s="80" t="str">
        <f t="shared" si="9"/>
        <v>Linh</v>
      </c>
      <c r="E150" s="80" t="str">
        <f t="shared" si="9"/>
        <v>10/11/1988</v>
      </c>
      <c r="F150" s="80" t="str">
        <f t="shared" si="9"/>
        <v>Hà Tĩnh</v>
      </c>
      <c r="G150" s="113"/>
      <c r="H150" s="113"/>
      <c r="I150" s="113"/>
      <c r="J150" s="113"/>
      <c r="K150" s="113"/>
      <c r="L150" s="113"/>
      <c r="M150" s="103"/>
      <c r="N150" s="109">
        <f t="shared" si="10"/>
        <v>0</v>
      </c>
      <c r="O150" s="104" t="str">
        <f t="shared" si="11"/>
        <v> Đang cập nhật các cột điểm còn thiếu</v>
      </c>
      <c r="Q150" s="110"/>
    </row>
    <row r="151" spans="1:17" ht="15" hidden="1">
      <c r="A151" s="2">
        <v>5</v>
      </c>
      <c r="B151" s="80" t="str">
        <f t="shared" si="9"/>
        <v>LT-1167-K21</v>
      </c>
      <c r="C151" s="80" t="str">
        <f t="shared" si="9"/>
        <v>Nguyễn Thị</v>
      </c>
      <c r="D151" s="80" t="str">
        <f t="shared" si="9"/>
        <v>Nga</v>
      </c>
      <c r="E151" s="80">
        <f t="shared" si="9"/>
        <v>31481</v>
      </c>
      <c r="F151" s="80" t="str">
        <f t="shared" si="9"/>
        <v>Hà Tĩnh</v>
      </c>
      <c r="G151" s="113"/>
      <c r="H151" s="113"/>
      <c r="I151" s="113"/>
      <c r="J151" s="113"/>
      <c r="K151" s="113"/>
      <c r="L151" s="113"/>
      <c r="M151" s="103"/>
      <c r="N151" s="109">
        <f t="shared" si="10"/>
        <v>0</v>
      </c>
      <c r="O151" s="104" t="str">
        <f t="shared" si="11"/>
        <v> Đang cập nhật các cột điểm còn thiếu</v>
      </c>
      <c r="Q151" s="110"/>
    </row>
    <row r="152" spans="1:17" ht="15" hidden="1">
      <c r="A152" s="2">
        <v>6</v>
      </c>
      <c r="B152" s="80" t="str">
        <f t="shared" si="9"/>
        <v>LT-1168-K21</v>
      </c>
      <c r="C152" s="80" t="str">
        <f t="shared" si="9"/>
        <v>Nguyễn Thị Thanh</v>
      </c>
      <c r="D152" s="80" t="str">
        <f t="shared" si="9"/>
        <v>Tâm</v>
      </c>
      <c r="E152" s="80" t="str">
        <f t="shared" si="9"/>
        <v>10/01/1994</v>
      </c>
      <c r="F152" s="80" t="str">
        <f t="shared" si="9"/>
        <v>BRVT</v>
      </c>
      <c r="G152" s="113"/>
      <c r="H152" s="113"/>
      <c r="I152" s="113"/>
      <c r="J152" s="113"/>
      <c r="K152" s="113"/>
      <c r="L152" s="113"/>
      <c r="M152" s="103"/>
      <c r="N152" s="109">
        <f t="shared" si="10"/>
        <v>0</v>
      </c>
      <c r="O152" s="104" t="str">
        <f t="shared" si="11"/>
        <v> Đang cập nhật các cột điểm còn thiếu</v>
      </c>
      <c r="Q152" s="110"/>
    </row>
    <row r="153" spans="1:17" ht="15" hidden="1">
      <c r="A153" s="2">
        <v>7</v>
      </c>
      <c r="B153" s="80" t="str">
        <f t="shared" si="9"/>
        <v>LT-1169-K21</v>
      </c>
      <c r="C153" s="80" t="str">
        <f t="shared" si="9"/>
        <v>Bùi Thị Đoan</v>
      </c>
      <c r="D153" s="80" t="str">
        <f t="shared" si="9"/>
        <v>Trang</v>
      </c>
      <c r="E153" s="80" t="str">
        <f t="shared" si="9"/>
        <v>11/08/1990</v>
      </c>
      <c r="F153" s="80" t="str">
        <f t="shared" si="9"/>
        <v>Đồng Nai</v>
      </c>
      <c r="G153" s="113"/>
      <c r="H153" s="113"/>
      <c r="I153" s="113"/>
      <c r="J153" s="113"/>
      <c r="K153" s="113"/>
      <c r="L153" s="113"/>
      <c r="M153" s="103"/>
      <c r="N153" s="109">
        <f t="shared" si="10"/>
        <v>0</v>
      </c>
      <c r="O153" s="104" t="str">
        <f t="shared" si="11"/>
        <v> Đang cập nhật các cột điểm còn thiếu</v>
      </c>
      <c r="Q153" s="110"/>
    </row>
    <row r="154" spans="1:17" ht="15" hidden="1">
      <c r="A154" s="2">
        <v>8</v>
      </c>
      <c r="B154" s="80" t="str">
        <f t="shared" si="9"/>
        <v>LT-1170-K21</v>
      </c>
      <c r="C154" s="80" t="str">
        <f t="shared" si="9"/>
        <v>Dương Thúy </v>
      </c>
      <c r="D154" s="80" t="str">
        <f t="shared" si="9"/>
        <v>Vân</v>
      </c>
      <c r="E154" s="80" t="str">
        <f t="shared" si="9"/>
        <v>26/12/1991</v>
      </c>
      <c r="F154" s="80" t="str">
        <f t="shared" si="9"/>
        <v>Quãng Bình</v>
      </c>
      <c r="G154" s="113"/>
      <c r="H154" s="113"/>
      <c r="I154" s="113"/>
      <c r="J154" s="113"/>
      <c r="K154" s="113"/>
      <c r="L154" s="113"/>
      <c r="M154" s="103"/>
      <c r="N154" s="109">
        <f t="shared" si="10"/>
        <v>0</v>
      </c>
      <c r="O154" s="104" t="str">
        <f t="shared" si="11"/>
        <v> Đang cập nhật các cột điểm còn thiếu</v>
      </c>
      <c r="Q154" s="110"/>
    </row>
    <row r="155" spans="1:17" ht="15" hidden="1">
      <c r="A155" s="2">
        <v>9</v>
      </c>
      <c r="B155" s="80" t="str">
        <f t="shared" si="9"/>
        <v>LT-1171-K21</v>
      </c>
      <c r="C155" s="80" t="str">
        <f t="shared" si="9"/>
        <v>Trần Thị Thúy</v>
      </c>
      <c r="D155" s="80" t="str">
        <f t="shared" si="9"/>
        <v>Vân</v>
      </c>
      <c r="E155" s="80" t="str">
        <f t="shared" si="9"/>
        <v>04/03/1993</v>
      </c>
      <c r="F155" s="80" t="str">
        <f t="shared" si="9"/>
        <v>Quãng Bình</v>
      </c>
      <c r="G155" s="113"/>
      <c r="H155" s="113"/>
      <c r="I155" s="113"/>
      <c r="J155" s="113"/>
      <c r="K155" s="113"/>
      <c r="L155" s="113"/>
      <c r="M155" s="103"/>
      <c r="N155" s="109">
        <f t="shared" si="10"/>
        <v>0</v>
      </c>
      <c r="O155" s="104" t="str">
        <f t="shared" si="11"/>
        <v> Đang cập nhật các cột điểm còn thiếu</v>
      </c>
      <c r="Q155" s="110"/>
    </row>
    <row r="156" spans="1:17" ht="15" hidden="1">
      <c r="A156" s="2">
        <v>10</v>
      </c>
      <c r="B156" s="80" t="str">
        <f t="shared" si="9"/>
        <v>LT-1172-K21</v>
      </c>
      <c r="C156" s="80" t="str">
        <f t="shared" si="9"/>
        <v>Đoàn Thị </v>
      </c>
      <c r="D156" s="80" t="str">
        <f t="shared" si="9"/>
        <v>Hòa</v>
      </c>
      <c r="E156" s="80" t="str">
        <f t="shared" si="9"/>
        <v>20/10/1984</v>
      </c>
      <c r="F156" s="80" t="str">
        <f t="shared" si="9"/>
        <v>Quãng Bình</v>
      </c>
      <c r="G156" s="113"/>
      <c r="H156" s="113"/>
      <c r="I156" s="113"/>
      <c r="J156" s="113"/>
      <c r="K156" s="113"/>
      <c r="L156" s="113"/>
      <c r="M156" s="103"/>
      <c r="N156" s="109">
        <f t="shared" si="10"/>
        <v>0</v>
      </c>
      <c r="O156" s="104" t="str">
        <f t="shared" si="11"/>
        <v> Đang cập nhật các cột điểm còn thiếu</v>
      </c>
      <c r="Q156" s="110"/>
    </row>
    <row r="157" spans="1:17" ht="15" hidden="1">
      <c r="A157" s="2">
        <v>11</v>
      </c>
      <c r="B157" s="80" t="str">
        <f t="shared" si="9"/>
        <v>LT-1173-K21</v>
      </c>
      <c r="C157" s="80" t="str">
        <f t="shared" si="9"/>
        <v>Phan Thị</v>
      </c>
      <c r="D157" s="80" t="str">
        <f t="shared" si="9"/>
        <v>Thực</v>
      </c>
      <c r="E157" s="80" t="str">
        <f t="shared" si="9"/>
        <v>22/09/1984</v>
      </c>
      <c r="F157" s="80" t="str">
        <f t="shared" si="9"/>
        <v>Nghệ An</v>
      </c>
      <c r="G157" s="113"/>
      <c r="H157" s="113"/>
      <c r="I157" s="113"/>
      <c r="J157" s="113"/>
      <c r="K157" s="113"/>
      <c r="L157" s="113"/>
      <c r="M157" s="103"/>
      <c r="N157" s="109">
        <f t="shared" si="10"/>
        <v>0</v>
      </c>
      <c r="O157" s="104" t="str">
        <f t="shared" si="11"/>
        <v> Đang cập nhật các cột điểm còn thiếu</v>
      </c>
      <c r="Q157" s="110"/>
    </row>
    <row r="158" spans="1:17" ht="15" hidden="1">
      <c r="A158" s="2">
        <v>12</v>
      </c>
      <c r="B158" s="80" t="str">
        <f t="shared" si="9"/>
        <v>LT-1174-K21</v>
      </c>
      <c r="C158" s="80" t="str">
        <f t="shared" si="9"/>
        <v>Phan Thị Thu</v>
      </c>
      <c r="D158" s="80" t="str">
        <f t="shared" si="9"/>
        <v>Trinh</v>
      </c>
      <c r="E158" s="80" t="str">
        <f t="shared" si="9"/>
        <v>04/01/1981</v>
      </c>
      <c r="F158" s="80" t="str">
        <f t="shared" si="9"/>
        <v>Lâm Đồng</v>
      </c>
      <c r="G158" s="113"/>
      <c r="H158" s="113"/>
      <c r="I158" s="113"/>
      <c r="J158" s="113"/>
      <c r="K158" s="113"/>
      <c r="L158" s="113"/>
      <c r="M158" s="103"/>
      <c r="N158" s="109">
        <f t="shared" si="10"/>
        <v>0</v>
      </c>
      <c r="O158" s="104" t="str">
        <f t="shared" si="11"/>
        <v> Đang cập nhật các cột điểm còn thiếu</v>
      </c>
      <c r="Q158" s="110"/>
    </row>
    <row r="159" spans="1:17" ht="15" hidden="1">
      <c r="A159" s="2">
        <v>13</v>
      </c>
      <c r="B159" s="80" t="str">
        <f t="shared" si="9"/>
        <v>LT-1175-K21</v>
      </c>
      <c r="C159" s="80" t="str">
        <f t="shared" si="9"/>
        <v>Lê Thị</v>
      </c>
      <c r="D159" s="80" t="str">
        <f t="shared" si="9"/>
        <v>Hà</v>
      </c>
      <c r="E159" s="80" t="str">
        <f t="shared" si="9"/>
        <v>24/12/1986</v>
      </c>
      <c r="F159" s="80" t="str">
        <f t="shared" si="9"/>
        <v>Thanh Hóa</v>
      </c>
      <c r="G159" s="113"/>
      <c r="H159" s="113"/>
      <c r="I159" s="113"/>
      <c r="J159" s="113"/>
      <c r="K159" s="113"/>
      <c r="L159" s="113"/>
      <c r="M159" s="103"/>
      <c r="N159" s="109">
        <f t="shared" si="10"/>
        <v>0</v>
      </c>
      <c r="O159" s="104" t="str">
        <f t="shared" si="11"/>
        <v> Đang cập nhật các cột điểm còn thiếu</v>
      </c>
      <c r="Q159" s="110"/>
    </row>
    <row r="160" ht="15.75" hidden="1"/>
    <row r="161" ht="15.75" hidden="1"/>
    <row r="162" ht="15.75" hidden="1"/>
    <row r="163" ht="15.75" hidden="1"/>
    <row r="164" ht="15.75" hidden="1">
      <c r="A164" s="6" t="s">
        <v>43</v>
      </c>
    </row>
    <row r="165" spans="1:15" ht="63.75" customHeight="1" hidden="1">
      <c r="A165" s="168" t="s">
        <v>2</v>
      </c>
      <c r="B165" s="165" t="s">
        <v>42</v>
      </c>
      <c r="C165" s="171" t="s">
        <v>3</v>
      </c>
      <c r="D165" s="172"/>
      <c r="E165" s="168" t="s">
        <v>4</v>
      </c>
      <c r="F165" s="168" t="s">
        <v>5</v>
      </c>
      <c r="G165" s="177" t="s">
        <v>6</v>
      </c>
      <c r="H165" s="177" t="s">
        <v>7</v>
      </c>
      <c r="I165" s="177"/>
      <c r="J165" s="177" t="s">
        <v>8</v>
      </c>
      <c r="K165" s="177"/>
      <c r="L165" s="178" t="s">
        <v>9</v>
      </c>
      <c r="M165" s="179"/>
      <c r="N165" s="165" t="s">
        <v>10</v>
      </c>
      <c r="O165" s="165" t="s">
        <v>11</v>
      </c>
    </row>
    <row r="166" spans="1:15" ht="15.75" hidden="1">
      <c r="A166" s="169"/>
      <c r="B166" s="169"/>
      <c r="C166" s="173"/>
      <c r="D166" s="174"/>
      <c r="E166" s="169"/>
      <c r="F166" s="169"/>
      <c r="G166" s="177"/>
      <c r="H166" s="3" t="s">
        <v>12</v>
      </c>
      <c r="I166" s="3" t="s">
        <v>13</v>
      </c>
      <c r="J166" s="3" t="s">
        <v>12</v>
      </c>
      <c r="K166" s="3" t="s">
        <v>13</v>
      </c>
      <c r="L166" s="78" t="s">
        <v>40</v>
      </c>
      <c r="M166" s="4" t="s">
        <v>41</v>
      </c>
      <c r="N166" s="166"/>
      <c r="O166" s="166"/>
    </row>
    <row r="167" spans="1:15" ht="15.75" hidden="1">
      <c r="A167" s="170"/>
      <c r="B167" s="170"/>
      <c r="C167" s="175"/>
      <c r="D167" s="176"/>
      <c r="E167" s="170"/>
      <c r="F167" s="170"/>
      <c r="G167" s="4"/>
      <c r="H167" s="3"/>
      <c r="I167" s="3"/>
      <c r="J167" s="3"/>
      <c r="K167" s="3"/>
      <c r="L167" s="4"/>
      <c r="M167" s="4"/>
      <c r="N167" s="167"/>
      <c r="O167" s="167"/>
    </row>
    <row r="168" spans="1:15" ht="12.75" hidden="1">
      <c r="A168" s="2">
        <v>1</v>
      </c>
      <c r="B168" s="80" t="str">
        <f aca="true" t="shared" si="12" ref="B168:F180">B147</f>
        <v>LT-1163-K21</v>
      </c>
      <c r="C168" s="80" t="str">
        <f t="shared" si="12"/>
        <v>Đỗ Văn </v>
      </c>
      <c r="D168" s="80" t="str">
        <f t="shared" si="12"/>
        <v>Hải</v>
      </c>
      <c r="E168" s="80" t="str">
        <f t="shared" si="12"/>
        <v>08/08/1993</v>
      </c>
      <c r="F168" s="80" t="str">
        <f t="shared" si="12"/>
        <v>Nam Định</v>
      </c>
      <c r="G168" s="79"/>
      <c r="H168" s="79"/>
      <c r="I168" s="79"/>
      <c r="J168" s="79"/>
      <c r="K168" s="79"/>
      <c r="L168" s="79"/>
      <c r="M168" s="79"/>
      <c r="N168" s="109">
        <f>ROUND(ROUND(((IF(K168&lt;&gt;"",J168*2+K168*2,J168*2)+IF(H168&lt;&gt;"",H168,0))/(IF(K168&lt;&gt;"",4,2)+IF(H168&lt;&gt;"",1,0))*3+G168)/4,2)*0.4+IF(M168&lt;&gt;"",M168,L168)*0.6,1)</f>
        <v>0</v>
      </c>
      <c r="O168" s="104" t="str">
        <f>IF(OR(MAX($L$168:$L$180)=0,MAX($G$168:$K$180)=0)," Đang cập nhật các cột điểm còn thiếu",IF(F168=$P$67,F168,IF(AND(N168&lt;5,MAX(G168:K168)=0),"Học lại",IF(N168&lt;5," Thi lại",""))))</f>
        <v> Đang cập nhật các cột điểm còn thiếu</v>
      </c>
    </row>
    <row r="169" spans="1:15" ht="12.75" hidden="1">
      <c r="A169" s="2">
        <v>2</v>
      </c>
      <c r="B169" s="80" t="str">
        <f t="shared" si="12"/>
        <v>LT-1164-K21</v>
      </c>
      <c r="C169" s="80" t="str">
        <f t="shared" si="12"/>
        <v>Kiều Thị </v>
      </c>
      <c r="D169" s="80" t="str">
        <f t="shared" si="12"/>
        <v>Hạnh</v>
      </c>
      <c r="E169" s="80" t="str">
        <f t="shared" si="12"/>
        <v>10/02/1978</v>
      </c>
      <c r="F169" s="80" t="str">
        <f t="shared" si="12"/>
        <v>Đồng Nai</v>
      </c>
      <c r="G169" s="79"/>
      <c r="H169" s="79"/>
      <c r="I169" s="79"/>
      <c r="J169" s="79"/>
      <c r="K169" s="79"/>
      <c r="L169" s="79"/>
      <c r="M169" s="79"/>
      <c r="N169" s="109">
        <f aca="true" t="shared" si="13" ref="N169:N180">ROUND(ROUND(((IF(K169&lt;&gt;"",J169*2+K169*2,J169*2)+IF(H169&lt;&gt;"",H169,0))/(IF(K169&lt;&gt;"",4,2)+IF(H169&lt;&gt;"",1,0))*3+G169)/4,2)*0.4+IF(M169&lt;&gt;"",M169,L169)*0.6,1)</f>
        <v>0</v>
      </c>
      <c r="O169" s="104" t="str">
        <f aca="true" t="shared" si="14" ref="O169:O180">IF(OR(MAX($L$168:$L$180)=0,MAX($G$168:$K$180)=0)," Đang cập nhật các cột điểm còn thiếu",IF(F169=$P$67,F169,IF(AND(N169&lt;5,MAX(G169:K169)=0),"Học lại",IF(N169&lt;5," Thi lại",""))))</f>
        <v> Đang cập nhật các cột điểm còn thiếu</v>
      </c>
    </row>
    <row r="170" spans="1:15" ht="12.75" hidden="1">
      <c r="A170" s="2">
        <v>3</v>
      </c>
      <c r="B170" s="80" t="str">
        <f t="shared" si="12"/>
        <v>LT-1165-K21</v>
      </c>
      <c r="C170" s="80" t="str">
        <f t="shared" si="12"/>
        <v>Đặng Thị Ngọc</v>
      </c>
      <c r="D170" s="80" t="str">
        <f t="shared" si="12"/>
        <v>Hiếu</v>
      </c>
      <c r="E170" s="80" t="str">
        <f t="shared" si="12"/>
        <v>15/03/2016</v>
      </c>
      <c r="F170" s="80" t="str">
        <f t="shared" si="12"/>
        <v>BRVT</v>
      </c>
      <c r="G170" s="79"/>
      <c r="H170" s="79"/>
      <c r="I170" s="79"/>
      <c r="J170" s="79"/>
      <c r="K170" s="79"/>
      <c r="L170" s="79"/>
      <c r="M170" s="79"/>
      <c r="N170" s="109">
        <f t="shared" si="13"/>
        <v>0</v>
      </c>
      <c r="O170" s="104" t="str">
        <f t="shared" si="14"/>
        <v> Đang cập nhật các cột điểm còn thiếu</v>
      </c>
    </row>
    <row r="171" spans="1:15" ht="12.75" hidden="1">
      <c r="A171" s="2">
        <v>4</v>
      </c>
      <c r="B171" s="80" t="str">
        <f t="shared" si="12"/>
        <v>LT-1166-K21</v>
      </c>
      <c r="C171" s="80" t="str">
        <f t="shared" si="12"/>
        <v>Dương Thị Hồng</v>
      </c>
      <c r="D171" s="80" t="str">
        <f t="shared" si="12"/>
        <v>Linh</v>
      </c>
      <c r="E171" s="80" t="str">
        <f t="shared" si="12"/>
        <v>10/11/1988</v>
      </c>
      <c r="F171" s="80" t="str">
        <f t="shared" si="12"/>
        <v>Hà Tĩnh</v>
      </c>
      <c r="G171" s="79"/>
      <c r="H171" s="79"/>
      <c r="I171" s="79"/>
      <c r="J171" s="79"/>
      <c r="K171" s="79"/>
      <c r="L171" s="79"/>
      <c r="M171" s="79"/>
      <c r="N171" s="109">
        <f t="shared" si="13"/>
        <v>0</v>
      </c>
      <c r="O171" s="104" t="str">
        <f t="shared" si="14"/>
        <v> Đang cập nhật các cột điểm còn thiếu</v>
      </c>
    </row>
    <row r="172" spans="1:15" ht="12.75" hidden="1">
      <c r="A172" s="2">
        <v>5</v>
      </c>
      <c r="B172" s="80" t="str">
        <f t="shared" si="12"/>
        <v>LT-1167-K21</v>
      </c>
      <c r="C172" s="80" t="str">
        <f t="shared" si="12"/>
        <v>Nguyễn Thị</v>
      </c>
      <c r="D172" s="80" t="str">
        <f t="shared" si="12"/>
        <v>Nga</v>
      </c>
      <c r="E172" s="80">
        <f t="shared" si="12"/>
        <v>31481</v>
      </c>
      <c r="F172" s="80" t="str">
        <f t="shared" si="12"/>
        <v>Hà Tĩnh</v>
      </c>
      <c r="G172" s="79"/>
      <c r="H172" s="79"/>
      <c r="I172" s="79"/>
      <c r="J172" s="79"/>
      <c r="K172" s="79"/>
      <c r="L172" s="79"/>
      <c r="M172" s="79"/>
      <c r="N172" s="109">
        <f t="shared" si="13"/>
        <v>0</v>
      </c>
      <c r="O172" s="104" t="str">
        <f t="shared" si="14"/>
        <v> Đang cập nhật các cột điểm còn thiếu</v>
      </c>
    </row>
    <row r="173" spans="1:15" ht="12.75" hidden="1">
      <c r="A173" s="2">
        <v>6</v>
      </c>
      <c r="B173" s="80" t="str">
        <f t="shared" si="12"/>
        <v>LT-1168-K21</v>
      </c>
      <c r="C173" s="80" t="str">
        <f t="shared" si="12"/>
        <v>Nguyễn Thị Thanh</v>
      </c>
      <c r="D173" s="80" t="str">
        <f t="shared" si="12"/>
        <v>Tâm</v>
      </c>
      <c r="E173" s="80" t="str">
        <f t="shared" si="12"/>
        <v>10/01/1994</v>
      </c>
      <c r="F173" s="80" t="str">
        <f t="shared" si="12"/>
        <v>BRVT</v>
      </c>
      <c r="G173" s="79"/>
      <c r="H173" s="79"/>
      <c r="I173" s="79"/>
      <c r="J173" s="79"/>
      <c r="K173" s="79"/>
      <c r="L173" s="79"/>
      <c r="M173" s="79"/>
      <c r="N173" s="109">
        <f t="shared" si="13"/>
        <v>0</v>
      </c>
      <c r="O173" s="104" t="str">
        <f t="shared" si="14"/>
        <v> Đang cập nhật các cột điểm còn thiếu</v>
      </c>
    </row>
    <row r="174" spans="1:15" ht="12.75" hidden="1">
      <c r="A174" s="2">
        <v>7</v>
      </c>
      <c r="B174" s="80" t="str">
        <f t="shared" si="12"/>
        <v>LT-1169-K21</v>
      </c>
      <c r="C174" s="80" t="str">
        <f t="shared" si="12"/>
        <v>Bùi Thị Đoan</v>
      </c>
      <c r="D174" s="80" t="str">
        <f t="shared" si="12"/>
        <v>Trang</v>
      </c>
      <c r="E174" s="80" t="str">
        <f t="shared" si="12"/>
        <v>11/08/1990</v>
      </c>
      <c r="F174" s="80" t="str">
        <f t="shared" si="12"/>
        <v>Đồng Nai</v>
      </c>
      <c r="G174" s="79"/>
      <c r="H174" s="79"/>
      <c r="I174" s="79"/>
      <c r="J174" s="79"/>
      <c r="K174" s="79"/>
      <c r="L174" s="79"/>
      <c r="M174" s="79"/>
      <c r="N174" s="109">
        <f t="shared" si="13"/>
        <v>0</v>
      </c>
      <c r="O174" s="104" t="str">
        <f t="shared" si="14"/>
        <v> Đang cập nhật các cột điểm còn thiếu</v>
      </c>
    </row>
    <row r="175" spans="1:15" ht="12.75" hidden="1">
      <c r="A175" s="2">
        <v>8</v>
      </c>
      <c r="B175" s="80" t="str">
        <f t="shared" si="12"/>
        <v>LT-1170-K21</v>
      </c>
      <c r="C175" s="80" t="str">
        <f t="shared" si="12"/>
        <v>Dương Thúy </v>
      </c>
      <c r="D175" s="80" t="str">
        <f t="shared" si="12"/>
        <v>Vân</v>
      </c>
      <c r="E175" s="80" t="str">
        <f t="shared" si="12"/>
        <v>26/12/1991</v>
      </c>
      <c r="F175" s="80" t="str">
        <f t="shared" si="12"/>
        <v>Quãng Bình</v>
      </c>
      <c r="G175" s="79"/>
      <c r="H175" s="79"/>
      <c r="I175" s="79"/>
      <c r="J175" s="79"/>
      <c r="K175" s="79"/>
      <c r="L175" s="79"/>
      <c r="M175" s="79"/>
      <c r="N175" s="109">
        <f t="shared" si="13"/>
        <v>0</v>
      </c>
      <c r="O175" s="104" t="str">
        <f t="shared" si="14"/>
        <v> Đang cập nhật các cột điểm còn thiếu</v>
      </c>
    </row>
    <row r="176" spans="1:15" ht="12.75" hidden="1">
      <c r="A176" s="2">
        <v>9</v>
      </c>
      <c r="B176" s="80" t="str">
        <f t="shared" si="12"/>
        <v>LT-1171-K21</v>
      </c>
      <c r="C176" s="80" t="str">
        <f t="shared" si="12"/>
        <v>Trần Thị Thúy</v>
      </c>
      <c r="D176" s="80" t="str">
        <f t="shared" si="12"/>
        <v>Vân</v>
      </c>
      <c r="E176" s="80" t="str">
        <f t="shared" si="12"/>
        <v>04/03/1993</v>
      </c>
      <c r="F176" s="80" t="str">
        <f t="shared" si="12"/>
        <v>Quãng Bình</v>
      </c>
      <c r="G176" s="79"/>
      <c r="H176" s="79"/>
      <c r="I176" s="79"/>
      <c r="J176" s="79"/>
      <c r="K176" s="79"/>
      <c r="L176" s="79"/>
      <c r="M176" s="79"/>
      <c r="N176" s="109">
        <f t="shared" si="13"/>
        <v>0</v>
      </c>
      <c r="O176" s="104" t="str">
        <f t="shared" si="14"/>
        <v> Đang cập nhật các cột điểm còn thiếu</v>
      </c>
    </row>
    <row r="177" spans="1:15" ht="12.75" hidden="1">
      <c r="A177" s="2">
        <v>10</v>
      </c>
      <c r="B177" s="80" t="str">
        <f t="shared" si="12"/>
        <v>LT-1172-K21</v>
      </c>
      <c r="C177" s="80" t="str">
        <f t="shared" si="12"/>
        <v>Đoàn Thị </v>
      </c>
      <c r="D177" s="80" t="str">
        <f t="shared" si="12"/>
        <v>Hòa</v>
      </c>
      <c r="E177" s="80" t="str">
        <f t="shared" si="12"/>
        <v>20/10/1984</v>
      </c>
      <c r="F177" s="80" t="str">
        <f t="shared" si="12"/>
        <v>Quãng Bình</v>
      </c>
      <c r="G177" s="79"/>
      <c r="H177" s="79"/>
      <c r="I177" s="79"/>
      <c r="J177" s="79"/>
      <c r="K177" s="79"/>
      <c r="L177" s="79"/>
      <c r="M177" s="79"/>
      <c r="N177" s="109">
        <f t="shared" si="13"/>
        <v>0</v>
      </c>
      <c r="O177" s="104" t="str">
        <f t="shared" si="14"/>
        <v> Đang cập nhật các cột điểm còn thiếu</v>
      </c>
    </row>
    <row r="178" spans="1:15" ht="12.75" hidden="1">
      <c r="A178" s="2">
        <v>11</v>
      </c>
      <c r="B178" s="80" t="str">
        <f t="shared" si="12"/>
        <v>LT-1173-K21</v>
      </c>
      <c r="C178" s="80" t="str">
        <f t="shared" si="12"/>
        <v>Phan Thị</v>
      </c>
      <c r="D178" s="80" t="str">
        <f t="shared" si="12"/>
        <v>Thực</v>
      </c>
      <c r="E178" s="80" t="str">
        <f t="shared" si="12"/>
        <v>22/09/1984</v>
      </c>
      <c r="F178" s="80" t="str">
        <f t="shared" si="12"/>
        <v>Nghệ An</v>
      </c>
      <c r="G178" s="79"/>
      <c r="H178" s="79"/>
      <c r="I178" s="79"/>
      <c r="J178" s="79"/>
      <c r="K178" s="79"/>
      <c r="L178" s="79"/>
      <c r="M178" s="79"/>
      <c r="N178" s="109">
        <f t="shared" si="13"/>
        <v>0</v>
      </c>
      <c r="O178" s="104" t="str">
        <f t="shared" si="14"/>
        <v> Đang cập nhật các cột điểm còn thiếu</v>
      </c>
    </row>
    <row r="179" spans="1:15" ht="12.75" hidden="1">
      <c r="A179" s="2">
        <v>12</v>
      </c>
      <c r="B179" s="80" t="str">
        <f t="shared" si="12"/>
        <v>LT-1174-K21</v>
      </c>
      <c r="C179" s="80" t="str">
        <f t="shared" si="12"/>
        <v>Phan Thị Thu</v>
      </c>
      <c r="D179" s="80" t="str">
        <f t="shared" si="12"/>
        <v>Trinh</v>
      </c>
      <c r="E179" s="80" t="str">
        <f t="shared" si="12"/>
        <v>04/01/1981</v>
      </c>
      <c r="F179" s="80" t="str">
        <f t="shared" si="12"/>
        <v>Lâm Đồng</v>
      </c>
      <c r="G179" s="79"/>
      <c r="H179" s="79"/>
      <c r="I179" s="79"/>
      <c r="J179" s="79"/>
      <c r="K179" s="79"/>
      <c r="L179" s="79"/>
      <c r="M179" s="79"/>
      <c r="N179" s="109">
        <f t="shared" si="13"/>
        <v>0</v>
      </c>
      <c r="O179" s="104" t="str">
        <f t="shared" si="14"/>
        <v> Đang cập nhật các cột điểm còn thiếu</v>
      </c>
    </row>
    <row r="180" spans="1:15" ht="12.75" hidden="1">
      <c r="A180" s="2">
        <v>13</v>
      </c>
      <c r="B180" s="80" t="str">
        <f t="shared" si="12"/>
        <v>LT-1175-K21</v>
      </c>
      <c r="C180" s="80" t="str">
        <f t="shared" si="12"/>
        <v>Lê Thị</v>
      </c>
      <c r="D180" s="80" t="str">
        <f t="shared" si="12"/>
        <v>Hà</v>
      </c>
      <c r="E180" s="80" t="str">
        <f t="shared" si="12"/>
        <v>24/12/1986</v>
      </c>
      <c r="F180" s="80" t="str">
        <f t="shared" si="12"/>
        <v>Thanh Hóa</v>
      </c>
      <c r="G180" s="79"/>
      <c r="H180" s="79"/>
      <c r="I180" s="79"/>
      <c r="J180" s="79"/>
      <c r="K180" s="79"/>
      <c r="L180" s="79"/>
      <c r="M180" s="79"/>
      <c r="N180" s="109">
        <f t="shared" si="13"/>
        <v>0</v>
      </c>
      <c r="O180" s="104" t="str">
        <f t="shared" si="14"/>
        <v> Đang cập nhật các cột điểm còn thiếu</v>
      </c>
    </row>
    <row r="181" ht="15.75" hidden="1"/>
    <row r="182" ht="15.75" hidden="1"/>
    <row r="183" ht="15.75" hidden="1"/>
    <row r="184" ht="15.75" hidden="1"/>
    <row r="185" ht="15.75" hidden="1">
      <c r="A185" s="6" t="s">
        <v>44</v>
      </c>
    </row>
    <row r="186" spans="1:15" ht="63.75" customHeight="1" hidden="1">
      <c r="A186" s="168" t="s">
        <v>2</v>
      </c>
      <c r="B186" s="165" t="s">
        <v>42</v>
      </c>
      <c r="C186" s="171" t="s">
        <v>3</v>
      </c>
      <c r="D186" s="172"/>
      <c r="E186" s="168" t="s">
        <v>4</v>
      </c>
      <c r="F186" s="168" t="s">
        <v>5</v>
      </c>
      <c r="G186" s="177" t="s">
        <v>6</v>
      </c>
      <c r="H186" s="177" t="s">
        <v>7</v>
      </c>
      <c r="I186" s="177"/>
      <c r="J186" s="177" t="s">
        <v>8</v>
      </c>
      <c r="K186" s="177"/>
      <c r="L186" s="178" t="s">
        <v>9</v>
      </c>
      <c r="M186" s="179"/>
      <c r="N186" s="165" t="s">
        <v>10</v>
      </c>
      <c r="O186" s="165" t="s">
        <v>11</v>
      </c>
    </row>
    <row r="187" spans="1:15" ht="15.75" hidden="1">
      <c r="A187" s="169"/>
      <c r="B187" s="169"/>
      <c r="C187" s="173"/>
      <c r="D187" s="174"/>
      <c r="E187" s="169"/>
      <c r="F187" s="169"/>
      <c r="G187" s="177"/>
      <c r="H187" s="3" t="s">
        <v>12</v>
      </c>
      <c r="I187" s="3" t="s">
        <v>13</v>
      </c>
      <c r="J187" s="3" t="s">
        <v>12</v>
      </c>
      <c r="K187" s="3" t="s">
        <v>13</v>
      </c>
      <c r="L187" s="78" t="s">
        <v>40</v>
      </c>
      <c r="M187" s="4" t="s">
        <v>41</v>
      </c>
      <c r="N187" s="166"/>
      <c r="O187" s="166"/>
    </row>
    <row r="188" spans="1:15" ht="15.75" hidden="1">
      <c r="A188" s="170"/>
      <c r="B188" s="170"/>
      <c r="C188" s="175"/>
      <c r="D188" s="176"/>
      <c r="E188" s="170"/>
      <c r="F188" s="170"/>
      <c r="G188" s="4"/>
      <c r="H188" s="3"/>
      <c r="I188" s="3"/>
      <c r="J188" s="3"/>
      <c r="K188" s="3"/>
      <c r="L188" s="4"/>
      <c r="M188" s="4"/>
      <c r="N188" s="167"/>
      <c r="O188" s="167"/>
    </row>
    <row r="189" spans="1:15" ht="12.75" hidden="1">
      <c r="A189" s="2">
        <v>1</v>
      </c>
      <c r="B189" s="80" t="str">
        <f aca="true" t="shared" si="15" ref="B189:F201">B168</f>
        <v>LT-1163-K21</v>
      </c>
      <c r="C189" s="80" t="str">
        <f t="shared" si="15"/>
        <v>Đỗ Văn </v>
      </c>
      <c r="D189" s="80" t="str">
        <f t="shared" si="15"/>
        <v>Hải</v>
      </c>
      <c r="E189" s="80" t="str">
        <f t="shared" si="15"/>
        <v>08/08/1993</v>
      </c>
      <c r="F189" s="80" t="str">
        <f t="shared" si="15"/>
        <v>Nam Định</v>
      </c>
      <c r="G189" s="79"/>
      <c r="H189" s="79"/>
      <c r="I189" s="79"/>
      <c r="J189" s="79"/>
      <c r="K189" s="79"/>
      <c r="L189" s="79"/>
      <c r="M189" s="79"/>
      <c r="N189" s="109">
        <f>ROUND(ROUND(((IF(K189&lt;&gt;"",J189*2+K189*2,J189*2)+IF(H189&lt;&gt;"",H189,0))/(IF(K189&lt;&gt;"",4,2)+IF(H189&lt;&gt;"",1,0))*3+G189)/4,2)*0.4+IF(M189&lt;&gt;"",M189,L189)*0.6,1)</f>
        <v>0</v>
      </c>
      <c r="O189" s="104" t="str">
        <f>IF(OR(MAX($L$189:$L$201)=0,MAX($G$189:$K$201)=0)," Đang cập nhật các cột điểm còn thiếu",IF(F189=$P$67,F189,IF(AND(N189&lt;5,MAX(G189:K189)=0),"Học lại",IF(N189&lt;5," Thi lại",""))))</f>
        <v> Đang cập nhật các cột điểm còn thiếu</v>
      </c>
    </row>
    <row r="190" spans="1:15" ht="12.75" hidden="1">
      <c r="A190" s="2">
        <v>2</v>
      </c>
      <c r="B190" s="80" t="str">
        <f t="shared" si="15"/>
        <v>LT-1164-K21</v>
      </c>
      <c r="C190" s="80" t="str">
        <f t="shared" si="15"/>
        <v>Kiều Thị </v>
      </c>
      <c r="D190" s="80" t="str">
        <f t="shared" si="15"/>
        <v>Hạnh</v>
      </c>
      <c r="E190" s="80" t="str">
        <f t="shared" si="15"/>
        <v>10/02/1978</v>
      </c>
      <c r="F190" s="80" t="str">
        <f t="shared" si="15"/>
        <v>Đồng Nai</v>
      </c>
      <c r="G190" s="79"/>
      <c r="H190" s="79"/>
      <c r="I190" s="79"/>
      <c r="J190" s="79"/>
      <c r="K190" s="79"/>
      <c r="L190" s="79"/>
      <c r="M190" s="79"/>
      <c r="N190" s="109">
        <f aca="true" t="shared" si="16" ref="N190:N201">ROUND(ROUND(((IF(K190&lt;&gt;"",J190*2+K190*2,J190*2)+IF(H190&lt;&gt;"",H190,0))/(IF(K190&lt;&gt;"",4,2)+IF(H190&lt;&gt;"",1,0))*3+G190)/4,2)*0.4+IF(M190&lt;&gt;"",M190,L190)*0.6,1)</f>
        <v>0</v>
      </c>
      <c r="O190" s="104" t="str">
        <f aca="true" t="shared" si="17" ref="O190:O201">IF(OR(MAX($L$189:$L$201)=0,MAX($G$189:$K$201)=0)," Đang cập nhật các cột điểm còn thiếu",IF(F190=$P$67,F190,IF(AND(N190&lt;5,MAX(G190:K190)=0),"Học lại",IF(N190&lt;5," Thi lại",""))))</f>
        <v> Đang cập nhật các cột điểm còn thiếu</v>
      </c>
    </row>
    <row r="191" spans="1:15" ht="12.75" hidden="1">
      <c r="A191" s="2">
        <v>3</v>
      </c>
      <c r="B191" s="80" t="str">
        <f t="shared" si="15"/>
        <v>LT-1165-K21</v>
      </c>
      <c r="C191" s="80" t="str">
        <f t="shared" si="15"/>
        <v>Đặng Thị Ngọc</v>
      </c>
      <c r="D191" s="80" t="str">
        <f t="shared" si="15"/>
        <v>Hiếu</v>
      </c>
      <c r="E191" s="80" t="str">
        <f t="shared" si="15"/>
        <v>15/03/2016</v>
      </c>
      <c r="F191" s="80" t="str">
        <f t="shared" si="15"/>
        <v>BRVT</v>
      </c>
      <c r="G191" s="79"/>
      <c r="H191" s="79"/>
      <c r="I191" s="79"/>
      <c r="J191" s="79"/>
      <c r="K191" s="79"/>
      <c r="L191" s="79"/>
      <c r="M191" s="79"/>
      <c r="N191" s="109">
        <f t="shared" si="16"/>
        <v>0</v>
      </c>
      <c r="O191" s="104" t="str">
        <f t="shared" si="17"/>
        <v> Đang cập nhật các cột điểm còn thiếu</v>
      </c>
    </row>
    <row r="192" spans="1:15" ht="12.75" hidden="1">
      <c r="A192" s="2">
        <v>4</v>
      </c>
      <c r="B192" s="80" t="str">
        <f t="shared" si="15"/>
        <v>LT-1166-K21</v>
      </c>
      <c r="C192" s="80" t="str">
        <f t="shared" si="15"/>
        <v>Dương Thị Hồng</v>
      </c>
      <c r="D192" s="80" t="str">
        <f t="shared" si="15"/>
        <v>Linh</v>
      </c>
      <c r="E192" s="80" t="str">
        <f t="shared" si="15"/>
        <v>10/11/1988</v>
      </c>
      <c r="F192" s="80" t="str">
        <f t="shared" si="15"/>
        <v>Hà Tĩnh</v>
      </c>
      <c r="G192" s="79"/>
      <c r="H192" s="79"/>
      <c r="I192" s="79"/>
      <c r="J192" s="79"/>
      <c r="K192" s="79"/>
      <c r="L192" s="79"/>
      <c r="M192" s="79"/>
      <c r="N192" s="109">
        <f t="shared" si="16"/>
        <v>0</v>
      </c>
      <c r="O192" s="104" t="str">
        <f t="shared" si="17"/>
        <v> Đang cập nhật các cột điểm còn thiếu</v>
      </c>
    </row>
    <row r="193" spans="1:15" ht="12.75" hidden="1">
      <c r="A193" s="2">
        <v>5</v>
      </c>
      <c r="B193" s="80" t="str">
        <f t="shared" si="15"/>
        <v>LT-1167-K21</v>
      </c>
      <c r="C193" s="80" t="str">
        <f t="shared" si="15"/>
        <v>Nguyễn Thị</v>
      </c>
      <c r="D193" s="80" t="str">
        <f t="shared" si="15"/>
        <v>Nga</v>
      </c>
      <c r="E193" s="80">
        <f t="shared" si="15"/>
        <v>31481</v>
      </c>
      <c r="F193" s="80" t="str">
        <f t="shared" si="15"/>
        <v>Hà Tĩnh</v>
      </c>
      <c r="G193" s="79"/>
      <c r="H193" s="79"/>
      <c r="I193" s="79"/>
      <c r="J193" s="79"/>
      <c r="K193" s="79"/>
      <c r="L193" s="79"/>
      <c r="M193" s="79"/>
      <c r="N193" s="109">
        <f t="shared" si="16"/>
        <v>0</v>
      </c>
      <c r="O193" s="104" t="str">
        <f t="shared" si="17"/>
        <v> Đang cập nhật các cột điểm còn thiếu</v>
      </c>
    </row>
    <row r="194" spans="1:15" ht="12.75" hidden="1">
      <c r="A194" s="2">
        <v>6</v>
      </c>
      <c r="B194" s="80" t="str">
        <f t="shared" si="15"/>
        <v>LT-1168-K21</v>
      </c>
      <c r="C194" s="80" t="str">
        <f t="shared" si="15"/>
        <v>Nguyễn Thị Thanh</v>
      </c>
      <c r="D194" s="80" t="str">
        <f t="shared" si="15"/>
        <v>Tâm</v>
      </c>
      <c r="E194" s="80" t="str">
        <f t="shared" si="15"/>
        <v>10/01/1994</v>
      </c>
      <c r="F194" s="80" t="str">
        <f t="shared" si="15"/>
        <v>BRVT</v>
      </c>
      <c r="G194" s="79"/>
      <c r="H194" s="79"/>
      <c r="I194" s="79"/>
      <c r="J194" s="79"/>
      <c r="K194" s="79"/>
      <c r="L194" s="79"/>
      <c r="M194" s="79"/>
      <c r="N194" s="109">
        <f t="shared" si="16"/>
        <v>0</v>
      </c>
      <c r="O194" s="104" t="str">
        <f t="shared" si="17"/>
        <v> Đang cập nhật các cột điểm còn thiếu</v>
      </c>
    </row>
    <row r="195" spans="1:15" ht="12.75" hidden="1">
      <c r="A195" s="2">
        <v>7</v>
      </c>
      <c r="B195" s="80" t="str">
        <f t="shared" si="15"/>
        <v>LT-1169-K21</v>
      </c>
      <c r="C195" s="80" t="str">
        <f t="shared" si="15"/>
        <v>Bùi Thị Đoan</v>
      </c>
      <c r="D195" s="80" t="str">
        <f t="shared" si="15"/>
        <v>Trang</v>
      </c>
      <c r="E195" s="80" t="str">
        <f t="shared" si="15"/>
        <v>11/08/1990</v>
      </c>
      <c r="F195" s="80" t="str">
        <f t="shared" si="15"/>
        <v>Đồng Nai</v>
      </c>
      <c r="G195" s="79"/>
      <c r="H195" s="79"/>
      <c r="I195" s="79"/>
      <c r="J195" s="79"/>
      <c r="K195" s="79"/>
      <c r="L195" s="79"/>
      <c r="M195" s="79"/>
      <c r="N195" s="109">
        <f t="shared" si="16"/>
        <v>0</v>
      </c>
      <c r="O195" s="104" t="str">
        <f t="shared" si="17"/>
        <v> Đang cập nhật các cột điểm còn thiếu</v>
      </c>
    </row>
    <row r="196" spans="1:15" ht="12.75" hidden="1">
      <c r="A196" s="2">
        <v>8</v>
      </c>
      <c r="B196" s="80" t="str">
        <f t="shared" si="15"/>
        <v>LT-1170-K21</v>
      </c>
      <c r="C196" s="80" t="str">
        <f t="shared" si="15"/>
        <v>Dương Thúy </v>
      </c>
      <c r="D196" s="80" t="str">
        <f t="shared" si="15"/>
        <v>Vân</v>
      </c>
      <c r="E196" s="80" t="str">
        <f t="shared" si="15"/>
        <v>26/12/1991</v>
      </c>
      <c r="F196" s="80" t="str">
        <f t="shared" si="15"/>
        <v>Quãng Bình</v>
      </c>
      <c r="G196" s="79"/>
      <c r="H196" s="79"/>
      <c r="I196" s="79"/>
      <c r="J196" s="79"/>
      <c r="K196" s="79"/>
      <c r="L196" s="79"/>
      <c r="M196" s="79"/>
      <c r="N196" s="109">
        <f t="shared" si="16"/>
        <v>0</v>
      </c>
      <c r="O196" s="104" t="str">
        <f t="shared" si="17"/>
        <v> Đang cập nhật các cột điểm còn thiếu</v>
      </c>
    </row>
    <row r="197" spans="1:15" ht="12.75" hidden="1">
      <c r="A197" s="2">
        <v>9</v>
      </c>
      <c r="B197" s="80" t="str">
        <f t="shared" si="15"/>
        <v>LT-1171-K21</v>
      </c>
      <c r="C197" s="80" t="str">
        <f t="shared" si="15"/>
        <v>Trần Thị Thúy</v>
      </c>
      <c r="D197" s="80" t="str">
        <f t="shared" si="15"/>
        <v>Vân</v>
      </c>
      <c r="E197" s="80" t="str">
        <f t="shared" si="15"/>
        <v>04/03/1993</v>
      </c>
      <c r="F197" s="80" t="str">
        <f t="shared" si="15"/>
        <v>Quãng Bình</v>
      </c>
      <c r="G197" s="79"/>
      <c r="H197" s="79"/>
      <c r="I197" s="79"/>
      <c r="J197" s="79"/>
      <c r="K197" s="79"/>
      <c r="L197" s="79"/>
      <c r="M197" s="79"/>
      <c r="N197" s="109">
        <f t="shared" si="16"/>
        <v>0</v>
      </c>
      <c r="O197" s="104" t="str">
        <f t="shared" si="17"/>
        <v> Đang cập nhật các cột điểm còn thiếu</v>
      </c>
    </row>
    <row r="198" spans="1:15" ht="12.75" hidden="1">
      <c r="A198" s="2">
        <v>10</v>
      </c>
      <c r="B198" s="80" t="str">
        <f t="shared" si="15"/>
        <v>LT-1172-K21</v>
      </c>
      <c r="C198" s="80" t="str">
        <f t="shared" si="15"/>
        <v>Đoàn Thị </v>
      </c>
      <c r="D198" s="80" t="str">
        <f t="shared" si="15"/>
        <v>Hòa</v>
      </c>
      <c r="E198" s="80" t="str">
        <f t="shared" si="15"/>
        <v>20/10/1984</v>
      </c>
      <c r="F198" s="80" t="str">
        <f t="shared" si="15"/>
        <v>Quãng Bình</v>
      </c>
      <c r="G198" s="79"/>
      <c r="H198" s="79"/>
      <c r="I198" s="79"/>
      <c r="J198" s="79"/>
      <c r="K198" s="79"/>
      <c r="L198" s="79"/>
      <c r="M198" s="79"/>
      <c r="N198" s="109">
        <f t="shared" si="16"/>
        <v>0</v>
      </c>
      <c r="O198" s="104" t="str">
        <f t="shared" si="17"/>
        <v> Đang cập nhật các cột điểm còn thiếu</v>
      </c>
    </row>
    <row r="199" spans="1:15" ht="12.75" hidden="1">
      <c r="A199" s="2">
        <v>11</v>
      </c>
      <c r="B199" s="80" t="str">
        <f t="shared" si="15"/>
        <v>LT-1173-K21</v>
      </c>
      <c r="C199" s="80" t="str">
        <f t="shared" si="15"/>
        <v>Phan Thị</v>
      </c>
      <c r="D199" s="80" t="str">
        <f t="shared" si="15"/>
        <v>Thực</v>
      </c>
      <c r="E199" s="80" t="str">
        <f t="shared" si="15"/>
        <v>22/09/1984</v>
      </c>
      <c r="F199" s="80" t="str">
        <f t="shared" si="15"/>
        <v>Nghệ An</v>
      </c>
      <c r="G199" s="79"/>
      <c r="H199" s="79"/>
      <c r="I199" s="79"/>
      <c r="J199" s="79"/>
      <c r="K199" s="79"/>
      <c r="L199" s="79"/>
      <c r="M199" s="79"/>
      <c r="N199" s="109">
        <f t="shared" si="16"/>
        <v>0</v>
      </c>
      <c r="O199" s="104" t="str">
        <f t="shared" si="17"/>
        <v> Đang cập nhật các cột điểm còn thiếu</v>
      </c>
    </row>
    <row r="200" spans="1:15" ht="12.75" hidden="1">
      <c r="A200" s="2">
        <v>12</v>
      </c>
      <c r="B200" s="80" t="str">
        <f t="shared" si="15"/>
        <v>LT-1174-K21</v>
      </c>
      <c r="C200" s="80" t="str">
        <f t="shared" si="15"/>
        <v>Phan Thị Thu</v>
      </c>
      <c r="D200" s="80" t="str">
        <f t="shared" si="15"/>
        <v>Trinh</v>
      </c>
      <c r="E200" s="80" t="str">
        <f t="shared" si="15"/>
        <v>04/01/1981</v>
      </c>
      <c r="F200" s="80" t="str">
        <f t="shared" si="15"/>
        <v>Lâm Đồng</v>
      </c>
      <c r="G200" s="79"/>
      <c r="H200" s="79"/>
      <c r="I200" s="79"/>
      <c r="J200" s="79"/>
      <c r="K200" s="79"/>
      <c r="L200" s="79"/>
      <c r="M200" s="79"/>
      <c r="N200" s="109">
        <f t="shared" si="16"/>
        <v>0</v>
      </c>
      <c r="O200" s="104" t="str">
        <f t="shared" si="17"/>
        <v> Đang cập nhật các cột điểm còn thiếu</v>
      </c>
    </row>
    <row r="201" spans="1:15" ht="12.75" hidden="1">
      <c r="A201" s="2">
        <v>13</v>
      </c>
      <c r="B201" s="80" t="str">
        <f t="shared" si="15"/>
        <v>LT-1175-K21</v>
      </c>
      <c r="C201" s="80" t="str">
        <f t="shared" si="15"/>
        <v>Lê Thị</v>
      </c>
      <c r="D201" s="80" t="str">
        <f t="shared" si="15"/>
        <v>Hà</v>
      </c>
      <c r="E201" s="80" t="str">
        <f t="shared" si="15"/>
        <v>24/12/1986</v>
      </c>
      <c r="F201" s="80" t="str">
        <f t="shared" si="15"/>
        <v>Thanh Hóa</v>
      </c>
      <c r="G201" s="79"/>
      <c r="H201" s="79"/>
      <c r="I201" s="79"/>
      <c r="J201" s="79"/>
      <c r="K201" s="79"/>
      <c r="L201" s="79"/>
      <c r="M201" s="79"/>
      <c r="N201" s="109">
        <f t="shared" si="16"/>
        <v>0</v>
      </c>
      <c r="O201" s="104" t="str">
        <f t="shared" si="17"/>
        <v> Đang cập nhật các cột điểm còn thiếu</v>
      </c>
    </row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455" ht="15.75"/>
    <row r="456" ht="15.75"/>
    <row r="457" ht="15.75"/>
    <row r="458" ht="15.75"/>
    <row r="459" ht="15.75"/>
    <row r="479" ht="15.75"/>
    <row r="480" ht="15.75"/>
    <row r="481" ht="15.75"/>
    <row r="482" ht="15.75"/>
  </sheetData>
  <sheetProtection password="CF75" sheet="1"/>
  <protectedRanges>
    <protectedRange sqref="F12:F17" name="Range1"/>
  </protectedRanges>
  <mergeCells count="76">
    <mergeCell ref="O59:O61"/>
    <mergeCell ref="H59:I59"/>
    <mergeCell ref="J59:K59"/>
    <mergeCell ref="L59:M59"/>
    <mergeCell ref="N59:N61"/>
    <mergeCell ref="D27:E27"/>
    <mergeCell ref="D28:E28"/>
    <mergeCell ref="B59:B61"/>
    <mergeCell ref="C59:D61"/>
    <mergeCell ref="E59:E61"/>
    <mergeCell ref="F59:F61"/>
    <mergeCell ref="G59:G60"/>
    <mergeCell ref="L11:M11"/>
    <mergeCell ref="D30:K30"/>
    <mergeCell ref="A1:D1"/>
    <mergeCell ref="A2:D2"/>
    <mergeCell ref="G2:M2"/>
    <mergeCell ref="H67:I67"/>
    <mergeCell ref="J67:K67"/>
    <mergeCell ref="L67:M67"/>
    <mergeCell ref="D9:E9"/>
    <mergeCell ref="H9:M9"/>
    <mergeCell ref="D10:E10"/>
    <mergeCell ref="H16:K16"/>
    <mergeCell ref="H69:I69"/>
    <mergeCell ref="J69:K69"/>
    <mergeCell ref="L69:M69"/>
    <mergeCell ref="A125:A127"/>
    <mergeCell ref="A105:A107"/>
    <mergeCell ref="A5:M5"/>
    <mergeCell ref="D24:E24"/>
    <mergeCell ref="D26:E26"/>
    <mergeCell ref="D11:E11"/>
    <mergeCell ref="H11:K11"/>
    <mergeCell ref="G144:G145"/>
    <mergeCell ref="O67:O69"/>
    <mergeCell ref="A87:A89"/>
    <mergeCell ref="A67:A69"/>
    <mergeCell ref="B67:B69"/>
    <mergeCell ref="C67:D69"/>
    <mergeCell ref="E67:E69"/>
    <mergeCell ref="F67:F69"/>
    <mergeCell ref="G67:G68"/>
    <mergeCell ref="N67:N69"/>
    <mergeCell ref="A165:A167"/>
    <mergeCell ref="B165:B167"/>
    <mergeCell ref="C165:D167"/>
    <mergeCell ref="E165:E167"/>
    <mergeCell ref="F165:F167"/>
    <mergeCell ref="A144:A146"/>
    <mergeCell ref="B144:B146"/>
    <mergeCell ref="C144:D146"/>
    <mergeCell ref="E144:E146"/>
    <mergeCell ref="F144:F146"/>
    <mergeCell ref="O165:O167"/>
    <mergeCell ref="H144:I144"/>
    <mergeCell ref="J144:K144"/>
    <mergeCell ref="L144:M144"/>
    <mergeCell ref="N144:N146"/>
    <mergeCell ref="O144:O146"/>
    <mergeCell ref="G165:G166"/>
    <mergeCell ref="H165:I165"/>
    <mergeCell ref="J165:K165"/>
    <mergeCell ref="L165:M165"/>
    <mergeCell ref="N165:N167"/>
    <mergeCell ref="H186:I186"/>
    <mergeCell ref="J186:K186"/>
    <mergeCell ref="L186:M186"/>
    <mergeCell ref="N186:N188"/>
    <mergeCell ref="O186:O188"/>
    <mergeCell ref="A186:A188"/>
    <mergeCell ref="B186:B188"/>
    <mergeCell ref="C186:D188"/>
    <mergeCell ref="E186:E188"/>
    <mergeCell ref="F186:F188"/>
    <mergeCell ref="G186:G187"/>
  </mergeCells>
  <conditionalFormatting sqref="M128:N140 G147:N159 N168:N180 N189:N201 M90:M102 M108:N120 M70:N82">
    <cfRule type="cellIs" priority="140" dxfId="0" operator="lessThan" stopIfTrue="1">
      <formula>5</formula>
    </cfRule>
  </conditionalFormatting>
  <conditionalFormatting sqref="F32:F38">
    <cfRule type="cellIs" priority="120" dxfId="0" operator="lessThan" stopIfTrue="1">
      <formula>5</formula>
    </cfRule>
  </conditionalFormatting>
  <conditionalFormatting sqref="G128:L140">
    <cfRule type="cellIs" priority="60" dxfId="1" operator="lessThan">
      <formula>5</formula>
    </cfRule>
  </conditionalFormatting>
  <conditionalFormatting sqref="L128:L140">
    <cfRule type="cellIs" priority="51" dxfId="1" operator="lessThan">
      <formula>5</formula>
    </cfRule>
  </conditionalFormatting>
  <conditionalFormatting sqref="L128:L140">
    <cfRule type="cellIs" priority="43" dxfId="1" operator="lessThan">
      <formula>5</formula>
    </cfRule>
  </conditionalFormatting>
  <conditionalFormatting sqref="G128:K140">
    <cfRule type="cellIs" priority="42" dxfId="1" operator="lessThan">
      <formula>5</formula>
    </cfRule>
  </conditionalFormatting>
  <conditionalFormatting sqref="L128:L140">
    <cfRule type="cellIs" priority="40" dxfId="1" operator="lessThan">
      <formula>5</formula>
    </cfRule>
  </conditionalFormatting>
  <conditionalFormatting sqref="G70:L82">
    <cfRule type="cellIs" priority="9" dxfId="1" operator="lessThan">
      <formula>5</formula>
    </cfRule>
  </conditionalFormatting>
  <conditionalFormatting sqref="G90:L102">
    <cfRule type="cellIs" priority="5" dxfId="1" operator="lessThan">
      <formula>5</formula>
    </cfRule>
  </conditionalFormatting>
  <conditionalFormatting sqref="G108:L120">
    <cfRule type="cellIs" priority="3" dxfId="1" operator="lessThan">
      <formula>5</formula>
    </cfRule>
  </conditionalFormatting>
  <conditionalFormatting sqref="N90:N102">
    <cfRule type="cellIs" priority="1" dxfId="0" operator="lessThan" stopIfTrue="1">
      <formula>5</formula>
    </cfRule>
  </conditionalFormatting>
  <dataValidations count="2">
    <dataValidation type="list" allowBlank="1" showInputMessage="1" showErrorMessage="1" sqref="F13">
      <formula1>$C$49:$C$56</formula1>
    </dataValidation>
    <dataValidation type="list" allowBlank="1" showInputMessage="1" showErrorMessage="1" sqref="F16">
      <formula1>$B$70:$B$82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N_M_T_</dc:creator>
  <cp:keywords/>
  <dc:description/>
  <cp:lastModifiedBy>Trần Trọng Luật</cp:lastModifiedBy>
  <dcterms:created xsi:type="dcterms:W3CDTF">1996-10-14T23:33:28Z</dcterms:created>
  <dcterms:modified xsi:type="dcterms:W3CDTF">2017-10-17T09:30:22Z</dcterms:modified>
  <cp:category/>
  <cp:version/>
  <cp:contentType/>
  <cp:contentStatus/>
</cp:coreProperties>
</file>