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<sst xmlns="http://schemas.openxmlformats.org/spreadsheetml/2006/main" count="179" uniqueCount="74">
  <si>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</si>
  <si>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</si>
  <si>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</si>
  <si>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</si>
  <si>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</si>
  <si>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</si>
  <si>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</si>
  <si>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</si>
  <si>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</si>
  <si>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</si>
  <si>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</si>
  <si>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</si>
  <si>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</si>
  <si>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</si>
  <si>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</si>
  <si>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</si>
  <si>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</si>
  <si>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</si>
  <si>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</si>
  <si>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</si>
  <si>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</si>
  <si>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</si>
  <si>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</si>
  <si>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</si>
  <si>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</si>
  <si>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</si>
  <si>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</si>
  <si>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</si>
  <si>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</si>
  <si>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</si>
  <si>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</si>
  <si>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</si>
  <si>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</si>
  <si>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</si>
  <si>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</si>
  <si>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</si>
  <si>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</si>
  <si>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</si>
  <si>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</si>
  <si>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</si>
  <si>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</si>
  <si>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</si>
  <si>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</si>
  <si>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BRVT</t>
  </si>
  <si>
    <t>Phương</t>
  </si>
  <si>
    <t>TRƯỜNG TRUNG CẤP CHUYÊN NGHIỆP BÀ RỊA</t>
  </si>
  <si>
    <t>-</t>
  </si>
  <si>
    <t>BẢNG ĐIỂM LỚP TRUNG CẤP PT15D21SW (K51_CN)</t>
  </si>
  <si>
    <t>CN-2287-K51</t>
  </si>
  <si>
    <t xml:space="preserve">Lê Hồng </t>
  </si>
  <si>
    <t>Đỏ</t>
  </si>
  <si>
    <t>Phú yên</t>
  </si>
  <si>
    <t>CN-2288-K51</t>
  </si>
  <si>
    <t xml:space="preserve">Nguyễn Bình </t>
  </si>
  <si>
    <t>CN-2289-K51</t>
  </si>
  <si>
    <t xml:space="preserve">Nguyễn Huỳnh </t>
  </si>
  <si>
    <t>Tài</t>
  </si>
  <si>
    <t>Bà Rịa</t>
  </si>
  <si>
    <t>CN-2290-K51</t>
  </si>
  <si>
    <t xml:space="preserve">Nguyễn </t>
  </si>
  <si>
    <t>Thuận</t>
  </si>
  <si>
    <t>CN-2291-K51</t>
  </si>
  <si>
    <t>Bùi Minh</t>
  </si>
  <si>
    <t>Trí</t>
  </si>
  <si>
    <t>KT-22308-K51</t>
  </si>
  <si>
    <t xml:space="preserve">Nguyễn Thanh </t>
  </si>
  <si>
    <t>Huy</t>
  </si>
  <si>
    <t>Thầy Hiếu</t>
  </si>
  <si>
    <t>Thầy Hân</t>
  </si>
  <si>
    <t>Mạng cơ bản</t>
  </si>
  <si>
    <t>Phân tích thiết kế hệ thống</t>
  </si>
  <si>
    <t>Lập trình VB.Net</t>
  </si>
  <si>
    <t>Thầy Tuấn</t>
  </si>
  <si>
    <t>ỦY BAN NHÂN DÂN TỈNH BRVT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</si>
</sst>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</numFmts>
  <fonts count="9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ash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9" fillId="0" borderId="32" xfId="62" applyFont="1" applyFill="1" applyBorder="1" applyAlignment="1">
      <alignment horizontal="center" vertical="center" shrinkToFit="1"/>
      <protection/>
    </xf>
    <xf numFmtId="14" fontId="11" fillId="0" borderId="33" xfId="0" applyNumberFormat="1" applyFont="1" applyFill="1" applyBorder="1" applyAlignment="1" quotePrefix="1">
      <alignment horizontal="center" vertical="center"/>
    </xf>
    <xf numFmtId="0" fontId="11" fillId="0" borderId="3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2" fillId="37" borderId="37" xfId="0" applyFont="1" applyFill="1" applyBorder="1" applyAlignment="1">
      <alignment horizontal="left" vertical="center"/>
    </xf>
    <xf numFmtId="14" fontId="11" fillId="0" borderId="38" xfId="0" applyNumberFormat="1" applyFont="1" applyFill="1" applyBorder="1" applyAlignment="1" quotePrefix="1">
      <alignment horizontal="center" vertical="center"/>
    </xf>
    <xf numFmtId="0" fontId="47" fillId="0" borderId="39" xfId="62" applyFont="1" applyFill="1" applyBorder="1" applyAlignment="1">
      <alignment horizontal="center" vertical="center" wrapText="1"/>
      <protection/>
    </xf>
    <xf numFmtId="0" fontId="44" fillId="0" borderId="33" xfId="62" applyFont="1" applyFill="1" applyBorder="1" applyAlignment="1">
      <alignment horizontal="center" vertical="center"/>
      <protection/>
    </xf>
    <xf numFmtId="0" fontId="47" fillId="0" borderId="38" xfId="62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left" vertical="center" shrinkToFit="1"/>
    </xf>
    <xf numFmtId="14" fontId="10" fillId="0" borderId="33" xfId="0" applyNumberFormat="1" applyFont="1" applyFill="1" applyBorder="1" applyAlignment="1" quotePrefix="1">
      <alignment horizontal="center" vertical="center"/>
    </xf>
    <xf numFmtId="0" fontId="49" fillId="0" borderId="33" xfId="62" applyFont="1" applyFill="1" applyBorder="1" applyAlignment="1">
      <alignment horizontal="center" vertical="center" shrinkToFit="1"/>
      <protection/>
    </xf>
    <xf numFmtId="0" fontId="49" fillId="0" borderId="36" xfId="62" applyFont="1" applyFill="1" applyBorder="1" applyAlignment="1">
      <alignment horizontal="center" vertical="center" shrinkToFit="1"/>
      <protection/>
    </xf>
    <xf numFmtId="0" fontId="0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6"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40</xdr:row>
      <xdr:rowOff>19050</xdr:rowOff>
    </xdr:from>
    <xdr:to>
      <xdr:col>14</xdr:col>
      <xdr:colOff>504825</xdr:colOff>
      <xdr:row>206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828675" y="9486900"/>
          <a:ext cx="12982575" cy="31337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showGridLines="0" tabSelected="1" zoomScale="70" zoomScaleNormal="70" zoomScalePageLayoutView="0" workbookViewId="0" topLeftCell="A37">
      <selection activeCell="N207" sqref="N207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62"/>
      <c r="B1" s="162"/>
      <c r="C1" s="162"/>
      <c r="D1" s="162"/>
      <c r="H1" s="115" t="s">
        <v>73</v>
      </c>
    </row>
    <row r="2" spans="1:13" ht="18.75">
      <c r="A2" s="162"/>
      <c r="B2" s="162"/>
      <c r="C2" s="162"/>
      <c r="D2" s="162"/>
      <c r="G2" s="162" t="s">
        <v>45</v>
      </c>
      <c r="H2" s="162"/>
      <c r="I2" s="162"/>
      <c r="J2" s="162"/>
      <c r="K2" s="162"/>
      <c r="L2" s="162"/>
      <c r="M2" s="162"/>
    </row>
    <row r="3" ht="12.75"/>
    <row r="4" ht="12.75"/>
    <row r="5" spans="1:13" ht="30">
      <c r="A5" s="161" t="s">
        <v>47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66" t="str">
        <f>VLOOKUP($F$13,$C$48:$E$53,1,0)</f>
        <v>Lập trình VB.Net</v>
      </c>
      <c r="E9" s="166"/>
      <c r="G9" s="75" t="s">
        <v>12</v>
      </c>
      <c r="H9" s="167" t="str">
        <f>VLOOKUP($F$13,$C$48:$E$53,2,0)</f>
        <v>Thầy Tuấn</v>
      </c>
      <c r="I9" s="168"/>
      <c r="J9" s="168"/>
      <c r="K9" s="168"/>
      <c r="L9" s="168"/>
      <c r="M9" s="169"/>
    </row>
    <row r="10" spans="1:14" ht="15.75">
      <c r="A10" s="37"/>
      <c r="B10" s="8"/>
      <c r="C10" s="75" t="s">
        <v>13</v>
      </c>
      <c r="D10" s="170" t="str">
        <f>VLOOKUP($F$13,$C$48:$E$53,3,0)</f>
        <v>-</v>
      </c>
      <c r="E10" s="170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75" t="s">
        <v>16</v>
      </c>
      <c r="E11" s="175"/>
      <c r="F11" s="12">
        <f ca="1">TODAY()</f>
        <v>43025</v>
      </c>
      <c r="G11" s="13"/>
      <c r="H11" s="176" t="s">
        <v>17</v>
      </c>
      <c r="I11" s="176"/>
      <c r="J11" s="176"/>
      <c r="K11" s="177"/>
      <c r="L11" s="163" t="str">
        <f>VLOOKUP($F$13,$C$47:$G$53,5,0)</f>
        <v>-</v>
      </c>
      <c r="M11" s="164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71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48</v>
      </c>
      <c r="G16" s="24"/>
      <c r="H16" s="171" t="s">
        <v>18</v>
      </c>
      <c r="I16" s="171"/>
      <c r="J16" s="171"/>
      <c r="K16" s="172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73" t="s">
        <v>19</v>
      </c>
      <c r="E24" s="173"/>
      <c r="F24" s="69" t="str">
        <f>C59&amp;" "&amp;D59</f>
        <v>Lê Hồng  Đỏ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73" t="s">
        <v>20</v>
      </c>
      <c r="E26" s="174"/>
      <c r="F26" s="31">
        <f>E59</f>
        <v>33219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78"/>
      <c r="E27" s="178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73" t="s">
        <v>21</v>
      </c>
      <c r="E28" s="174"/>
      <c r="F28" s="179" t="str">
        <f>F59</f>
        <v>Phú yên</v>
      </c>
      <c r="G28" s="180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65" t="s">
        <v>30</v>
      </c>
      <c r="E30" s="165"/>
      <c r="F30" s="165"/>
      <c r="G30" s="165"/>
      <c r="H30" s="165"/>
      <c r="I30" s="165"/>
      <c r="J30" s="165"/>
      <c r="K30" s="165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4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4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 t="str">
        <f>IF(LEFT(F38,1)="T","ĐIỂM THI LẦN 2: ","")</f>
        <v>ĐIỂM THI LẦN 2: </v>
      </c>
      <c r="F36" s="84">
        <f>IF(LEFT(F38,1)="T",M59,"")</f>
        <v>0</v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4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 t="str">
        <f>O59</f>
        <v>Thi lại</v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 hidden="1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69</v>
      </c>
      <c r="D48" s="56" t="s">
        <v>67</v>
      </c>
      <c r="E48" s="94" t="s">
        <v>46</v>
      </c>
      <c r="F48" s="94" t="s">
        <v>46</v>
      </c>
      <c r="G48" s="94" t="s">
        <v>46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70</v>
      </c>
      <c r="D49" s="56" t="s">
        <v>68</v>
      </c>
      <c r="E49" s="94" t="s">
        <v>46</v>
      </c>
      <c r="F49" s="94" t="s">
        <v>46</v>
      </c>
      <c r="G49" s="94" t="s">
        <v>46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 t="s">
        <v>71</v>
      </c>
      <c r="D50" s="56" t="s">
        <v>72</v>
      </c>
      <c r="E50" s="94" t="s">
        <v>46</v>
      </c>
      <c r="F50" s="94" t="s">
        <v>46</v>
      </c>
      <c r="G50" s="94" t="s">
        <v>46</v>
      </c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/>
      <c r="D51" s="56"/>
      <c r="E51" s="94"/>
      <c r="F51" s="94"/>
      <c r="G51" s="94"/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49" t="s">
        <v>40</v>
      </c>
      <c r="C56" s="152" t="s">
        <v>1</v>
      </c>
      <c r="D56" s="153"/>
      <c r="E56" s="146" t="s">
        <v>2</v>
      </c>
      <c r="F56" s="146" t="s">
        <v>3</v>
      </c>
      <c r="G56" s="158" t="s">
        <v>4</v>
      </c>
      <c r="H56" s="158" t="s">
        <v>5</v>
      </c>
      <c r="I56" s="158"/>
      <c r="J56" s="158" t="s">
        <v>6</v>
      </c>
      <c r="K56" s="158"/>
      <c r="L56" s="159" t="s">
        <v>7</v>
      </c>
      <c r="M56" s="160"/>
      <c r="N56" s="149" t="s">
        <v>8</v>
      </c>
      <c r="O56" s="149" t="s">
        <v>9</v>
      </c>
    </row>
    <row r="57" spans="1:15" ht="15.75" hidden="1">
      <c r="A57" s="20"/>
      <c r="B57" s="147"/>
      <c r="C57" s="154"/>
      <c r="D57" s="155"/>
      <c r="E57" s="147"/>
      <c r="F57" s="147"/>
      <c r="G57" s="158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50"/>
      <c r="O57" s="150"/>
    </row>
    <row r="58" spans="1:15" ht="15.75" hidden="1">
      <c r="A58" s="20"/>
      <c r="B58" s="148"/>
      <c r="C58" s="156"/>
      <c r="D58" s="157"/>
      <c r="E58" s="148"/>
      <c r="F58" s="148"/>
      <c r="G58" s="5"/>
      <c r="H58" s="4"/>
      <c r="I58" s="4"/>
      <c r="J58" s="4"/>
      <c r="K58" s="4"/>
      <c r="L58" s="5"/>
      <c r="M58" s="5"/>
      <c r="N58" s="151"/>
      <c r="O58" s="151"/>
    </row>
    <row r="59" spans="1:15" ht="26.25" customHeight="1" hidden="1">
      <c r="A59" s="20"/>
      <c r="B59" s="86" t="str">
        <f>VLOOKUP($F$16,$B$67:$F$72,1,0)</f>
        <v>CN-2287-K51</v>
      </c>
      <c r="C59" s="86" t="str">
        <f>VLOOKUP($F$16,$B$67:$F$72,2,0)</f>
        <v>Lê Hồng </v>
      </c>
      <c r="D59" s="86" t="str">
        <f>VLOOKUP($F$16,$B$67:$F$72,3,0)</f>
        <v>Đỏ</v>
      </c>
      <c r="E59" s="86">
        <f>VLOOKUP($F$16,$B$67:$F$72,4,0)</f>
        <v>33219</v>
      </c>
      <c r="F59" s="86" t="str">
        <f>VLOOKUP($F$16,$B$67:$F$72,5,0)</f>
        <v>Phú yên</v>
      </c>
      <c r="G59" s="111">
        <f>VLOOKUP($F$16,IF($F$13=$C$48,$B$67:$O$72,IF($F$13=$C$49,$B$82:$O$87,IF($F$13=$C$50,$B$96:$O$101,IF($F$13=$C$51,$B$110:$O$115,IF($F$13=$C$52,$B$124:$O$129,IF($F$13=$C$53,$B$138:$O$143)))))),6,0)</f>
        <v>0</v>
      </c>
      <c r="H59" s="111">
        <f>VLOOKUP($F$16,IF($F$13=$C$48,$B$67:$O$72,IF($F$13=$C$49,$B$82:$O$87,IF($F$13=$C$50,$B$96:$O$101,IF($F$13=$C$51,$B$110:$O$115,IF($F$13=$C$52,$B$124:$O$129,IF($F$13=$C$53,$B$138:$O$143)))))),7,0)</f>
        <v>0</v>
      </c>
      <c r="I59" s="111">
        <f>VLOOKUP($F$16,IF($F$13=$C$48,$B$67:$O$72,IF($F$13=$C$49,$B$82:$O$87,IF($F$13=$C$50,$B$96:$O$101,IF($F$13=$C$51,$B$110:$O$115,IF($F$13=$C$52,$B$124:$O$129,IF($F$13=$C$53,$B$138:$O$143)))))),8,0)</f>
        <v>0</v>
      </c>
      <c r="J59" s="111">
        <f>VLOOKUP($F$16,IF($F$13=$C$48,$B$67:$O$72,IF($F$13=$C$49,$B$82:$O$87,IF($F$13=$C$50,$B$96:$O$101,IF($F$13=$C$51,$B$110:$O$115,IF($F$13=$C$52,$B$124:$O$129,IF($F$13=$C$53,$B$138:$O$143)))))),9,0)</f>
        <v>4</v>
      </c>
      <c r="K59" s="111">
        <f>VLOOKUP($F$16,IF($F$13=$C$48,$B$67:$O$72,IF($F$13=$C$49,$B$82:$O$87,IF($F$13=$C$50,$B$96:$O$101,IF($F$13=$C$51,$B$110:$O$115,IF($F$13=$C$52,$B$124:$O$129,IF($F$13=$C$53,$B$138:$O$143)))))),10,0)</f>
        <v>0</v>
      </c>
      <c r="L59" s="111">
        <f>VLOOKUP($F$16,IF($F$13=$C$48,$B$67:$O$72,IF($F$13=$C$49,$B$82:$O$87,IF($F$13=$C$50,$B$96:$O$101,IF($F$13=$C$51,$B$110:$O$115,IF($F$13=$C$52,$B$124:$O$129,IF($F$13=$C$53,$B$138:$O$143)))))),11,0)</f>
        <v>4</v>
      </c>
      <c r="M59" s="111">
        <f>VLOOKUP($F$16,IF($F$13=$C$48,$B$67:$O$72,IF($F$13=$C$49,$B$82:$O$87,IF($F$13=$C$50,$B$96:$O$101,IF($F$13=$C$51,$B$110:$O$115,IF($F$13=$C$52,$B$124:$O$129,IF($F$13=$C$53,$B$138:$O$143)))))),12,0)</f>
        <v>0</v>
      </c>
      <c r="N59" s="111">
        <f>VLOOKUP($F$16,IF($F$13=$C$48,$B$67:$O$72,IF($F$13=$C$49,$B$82:$O$87,IF($F$13=$C$50,$B$96:$O$101,IF($F$13=$C$51,$B$110:$O$115,IF($F$13=$C$52,$B$124:$O$129,IF($F$13=$C$53,$B$138:$O$143)))))),13,0)</f>
        <v>4</v>
      </c>
      <c r="O59" s="111" t="str">
        <f>VLOOKUP($F$16,IF($F$13=$C$48,$B$67:$O$72,IF($F$13=$C$49,$B$82:$O$87,IF($F$13=$C$50,$B$96:$O$101,IF($F$13=$C$51,$B$110:$O$115,IF($F$13=$C$52,$B$124:$O$129,IF($F$13=$C$53,$B$138:$O$143)))))),14,0)</f>
        <v>Thi lại</v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Mạng cơ bản</v>
      </c>
    </row>
    <row r="64" spans="1:15" ht="63.75" customHeight="1" hidden="1">
      <c r="A64" s="146" t="s">
        <v>0</v>
      </c>
      <c r="B64" s="149" t="s">
        <v>40</v>
      </c>
      <c r="C64" s="152" t="s">
        <v>1</v>
      </c>
      <c r="D64" s="153"/>
      <c r="E64" s="146" t="s">
        <v>2</v>
      </c>
      <c r="F64" s="146" t="s">
        <v>3</v>
      </c>
      <c r="G64" s="158" t="s">
        <v>4</v>
      </c>
      <c r="H64" s="158" t="s">
        <v>5</v>
      </c>
      <c r="I64" s="158"/>
      <c r="J64" s="158" t="s">
        <v>6</v>
      </c>
      <c r="K64" s="158"/>
      <c r="L64" s="159" t="s">
        <v>7</v>
      </c>
      <c r="M64" s="160"/>
      <c r="N64" s="149" t="s">
        <v>8</v>
      </c>
      <c r="O64" s="149" t="s">
        <v>9</v>
      </c>
    </row>
    <row r="65" spans="1:15" ht="15.75" hidden="1">
      <c r="A65" s="147"/>
      <c r="B65" s="147"/>
      <c r="C65" s="154"/>
      <c r="D65" s="155"/>
      <c r="E65" s="147"/>
      <c r="F65" s="147"/>
      <c r="G65" s="158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50"/>
      <c r="O65" s="150"/>
    </row>
    <row r="66" spans="1:15" ht="15.75" hidden="1">
      <c r="A66" s="148"/>
      <c r="B66" s="148"/>
      <c r="C66" s="156"/>
      <c r="D66" s="157"/>
      <c r="E66" s="148"/>
      <c r="F66" s="148"/>
      <c r="G66" s="5"/>
      <c r="H66" s="4"/>
      <c r="I66" s="4"/>
      <c r="J66" s="4"/>
      <c r="K66" s="4"/>
      <c r="L66" s="5"/>
      <c r="M66" s="5"/>
      <c r="N66" s="151"/>
      <c r="O66" s="151"/>
    </row>
    <row r="67" spans="1:18" ht="16.5" hidden="1">
      <c r="A67" s="128">
        <v>1</v>
      </c>
      <c r="B67" s="129" t="s">
        <v>48</v>
      </c>
      <c r="C67" s="140" t="s">
        <v>49</v>
      </c>
      <c r="D67" s="132" t="s">
        <v>50</v>
      </c>
      <c r="E67" s="141">
        <v>33219</v>
      </c>
      <c r="F67" s="145" t="s">
        <v>51</v>
      </c>
      <c r="G67" s="124"/>
      <c r="H67" s="91"/>
      <c r="I67" s="91"/>
      <c r="J67" s="138">
        <v>7.5</v>
      </c>
      <c r="K67" s="138"/>
      <c r="L67" s="138">
        <v>7.5</v>
      </c>
      <c r="M67" s="127"/>
      <c r="N67" s="117">
        <f aca="true" t="shared" si="0" ref="N67:N72">ROUND(L67*0.7+J67*0.3,1)</f>
        <v>7.5</v>
      </c>
      <c r="O67" s="118">
        <f aca="true" t="shared" si="1" ref="O67:O72">IF(MAX(J67:L67)=0,"Học Lại",IF(N67&lt;5,"Thi lại",""))</f>
      </c>
      <c r="Q67" s="144"/>
      <c r="R67" s="125"/>
    </row>
    <row r="68" spans="1:18" ht="16.5" hidden="1">
      <c r="A68" s="128">
        <v>2</v>
      </c>
      <c r="B68" s="129" t="s">
        <v>52</v>
      </c>
      <c r="C68" s="131" t="s">
        <v>53</v>
      </c>
      <c r="D68" s="132" t="s">
        <v>44</v>
      </c>
      <c r="E68" s="130">
        <v>34603</v>
      </c>
      <c r="F68" s="145" t="s">
        <v>43</v>
      </c>
      <c r="G68" s="124"/>
      <c r="H68" s="91"/>
      <c r="I68" s="91"/>
      <c r="J68" s="138">
        <v>7.5</v>
      </c>
      <c r="K68" s="138"/>
      <c r="L68" s="138">
        <v>8</v>
      </c>
      <c r="M68" s="127"/>
      <c r="N68" s="117">
        <f t="shared" si="0"/>
        <v>7.9</v>
      </c>
      <c r="O68" s="118">
        <f t="shared" si="1"/>
      </c>
      <c r="Q68" s="145"/>
      <c r="R68" s="125"/>
    </row>
    <row r="69" spans="1:18" ht="16.5" hidden="1">
      <c r="A69" s="128">
        <v>3</v>
      </c>
      <c r="B69" s="129" t="s">
        <v>54</v>
      </c>
      <c r="C69" s="131" t="s">
        <v>55</v>
      </c>
      <c r="D69" s="132" t="s">
        <v>56</v>
      </c>
      <c r="E69" s="130">
        <v>35711</v>
      </c>
      <c r="F69" s="145" t="s">
        <v>57</v>
      </c>
      <c r="G69" s="124"/>
      <c r="H69" s="91"/>
      <c r="I69" s="91"/>
      <c r="J69" s="138">
        <v>6.5</v>
      </c>
      <c r="K69" s="138"/>
      <c r="L69" s="138">
        <v>6.5</v>
      </c>
      <c r="M69" s="127"/>
      <c r="N69" s="117">
        <f t="shared" si="0"/>
        <v>6.5</v>
      </c>
      <c r="O69" s="118">
        <f t="shared" si="1"/>
      </c>
      <c r="Q69" s="145"/>
      <c r="R69" s="125"/>
    </row>
    <row r="70" spans="1:18" ht="16.5" hidden="1">
      <c r="A70" s="128">
        <v>4</v>
      </c>
      <c r="B70" s="129" t="s">
        <v>58</v>
      </c>
      <c r="C70" s="131" t="s">
        <v>59</v>
      </c>
      <c r="D70" s="132" t="s">
        <v>60</v>
      </c>
      <c r="E70" s="130">
        <v>30626</v>
      </c>
      <c r="F70" s="145" t="s">
        <v>43</v>
      </c>
      <c r="G70" s="124"/>
      <c r="H70" s="91"/>
      <c r="I70" s="91"/>
      <c r="J70" s="138">
        <v>8</v>
      </c>
      <c r="K70" s="138"/>
      <c r="L70" s="138">
        <v>6.5</v>
      </c>
      <c r="M70" s="127"/>
      <c r="N70" s="117">
        <f t="shared" si="0"/>
        <v>7</v>
      </c>
      <c r="O70" s="118">
        <f t="shared" si="1"/>
      </c>
      <c r="Q70" s="145"/>
      <c r="R70" s="125"/>
    </row>
    <row r="71" spans="1:18" ht="16.5" hidden="1">
      <c r="A71" s="142">
        <v>5</v>
      </c>
      <c r="B71" s="129" t="s">
        <v>61</v>
      </c>
      <c r="C71" s="131" t="s">
        <v>62</v>
      </c>
      <c r="D71" s="132" t="s">
        <v>63</v>
      </c>
      <c r="E71" s="130">
        <v>35344</v>
      </c>
      <c r="F71" s="145" t="s">
        <v>43</v>
      </c>
      <c r="G71" s="124"/>
      <c r="H71" s="91"/>
      <c r="I71" s="91"/>
      <c r="J71" s="138">
        <v>7</v>
      </c>
      <c r="K71" s="138"/>
      <c r="L71" s="138">
        <v>7</v>
      </c>
      <c r="M71" s="127"/>
      <c r="N71" s="117">
        <f t="shared" si="0"/>
        <v>7</v>
      </c>
      <c r="O71" s="118">
        <f t="shared" si="1"/>
      </c>
      <c r="Q71" s="144"/>
      <c r="R71" s="125"/>
    </row>
    <row r="72" spans="1:18" ht="16.5" hidden="1">
      <c r="A72" s="133">
        <v>6</v>
      </c>
      <c r="B72" s="143" t="s">
        <v>64</v>
      </c>
      <c r="C72" s="134" t="s">
        <v>65</v>
      </c>
      <c r="D72" s="135" t="s">
        <v>66</v>
      </c>
      <c r="E72" s="136">
        <v>28734</v>
      </c>
      <c r="F72" s="144"/>
      <c r="G72" s="124"/>
      <c r="H72" s="91"/>
      <c r="I72" s="91"/>
      <c r="J72" s="139"/>
      <c r="K72" s="139"/>
      <c r="L72" s="139"/>
      <c r="M72" s="127"/>
      <c r="N72" s="117">
        <f t="shared" si="0"/>
        <v>0</v>
      </c>
      <c r="O72" s="118" t="str">
        <f t="shared" si="1"/>
        <v>Học Lại</v>
      </c>
      <c r="Q72" s="144"/>
      <c r="R72" s="125"/>
    </row>
    <row r="73" spans="17:18" ht="15.75" hidden="1">
      <c r="Q73" s="119"/>
      <c r="R73" s="119"/>
    </row>
    <row r="74" spans="17:18" ht="15.75" hidden="1">
      <c r="Q74" s="119"/>
      <c r="R74" s="119"/>
    </row>
    <row r="75" ht="15.75" hidden="1"/>
    <row r="76" ht="15.75" hidden="1"/>
    <row r="77" ht="15.75" hidden="1"/>
    <row r="78" ht="15.75" hidden="1">
      <c r="A78" s="6" t="str">
        <f>C49</f>
        <v>Phân tích thiết kế hệ thống</v>
      </c>
    </row>
    <row r="79" spans="1:15" ht="63.75" customHeight="1" hidden="1">
      <c r="A79" s="146" t="s">
        <v>0</v>
      </c>
      <c r="B79" s="95" t="s">
        <v>40</v>
      </c>
      <c r="C79" s="103" t="s">
        <v>1</v>
      </c>
      <c r="D79" s="104"/>
      <c r="E79" s="101" t="s">
        <v>2</v>
      </c>
      <c r="F79" s="101" t="s">
        <v>3</v>
      </c>
      <c r="G79" s="5" t="s">
        <v>4</v>
      </c>
      <c r="H79" s="5" t="s">
        <v>5</v>
      </c>
      <c r="I79" s="5"/>
      <c r="J79" s="5" t="s">
        <v>6</v>
      </c>
      <c r="K79" s="5"/>
      <c r="L79" s="99" t="s">
        <v>7</v>
      </c>
      <c r="M79" s="100"/>
      <c r="N79" s="95" t="s">
        <v>8</v>
      </c>
      <c r="O79" s="95" t="s">
        <v>9</v>
      </c>
    </row>
    <row r="80" spans="1:15" ht="15.75" hidden="1">
      <c r="A80" s="147"/>
      <c r="B80" s="102"/>
      <c r="C80" s="105"/>
      <c r="D80" s="106"/>
      <c r="E80" s="102"/>
      <c r="F80" s="102"/>
      <c r="G80" s="5"/>
      <c r="H80" s="4" t="s">
        <v>10</v>
      </c>
      <c r="I80" s="4" t="s">
        <v>11</v>
      </c>
      <c r="J80" s="4" t="s">
        <v>10</v>
      </c>
      <c r="K80" s="4" t="s">
        <v>11</v>
      </c>
      <c r="L80" s="79" t="s">
        <v>38</v>
      </c>
      <c r="M80" s="5" t="s">
        <v>39</v>
      </c>
      <c r="N80" s="97"/>
      <c r="O80" s="97"/>
    </row>
    <row r="81" spans="1:15" ht="15.75" hidden="1">
      <c r="A81" s="148"/>
      <c r="B81" s="96"/>
      <c r="C81" s="107"/>
      <c r="D81" s="108"/>
      <c r="E81" s="96"/>
      <c r="F81" s="96"/>
      <c r="G81" s="5"/>
      <c r="H81" s="4"/>
      <c r="I81" s="4"/>
      <c r="J81" s="4"/>
      <c r="K81" s="4"/>
      <c r="L81" s="5"/>
      <c r="M81" s="5"/>
      <c r="N81" s="98"/>
      <c r="O81" s="98"/>
    </row>
    <row r="82" spans="1:18" ht="16.5" hidden="1">
      <c r="A82" s="2">
        <v>1</v>
      </c>
      <c r="B82" s="81" t="str">
        <f aca="true" t="shared" si="2" ref="B82:F87">B67</f>
        <v>CN-2287-K51</v>
      </c>
      <c r="C82" s="89" t="str">
        <f t="shared" si="2"/>
        <v>Lê Hồng </v>
      </c>
      <c r="D82" s="90" t="str">
        <f t="shared" si="2"/>
        <v>Đỏ</v>
      </c>
      <c r="E82" s="112">
        <f t="shared" si="2"/>
        <v>33219</v>
      </c>
      <c r="F82" s="3" t="str">
        <f t="shared" si="2"/>
        <v>Phú yên</v>
      </c>
      <c r="G82" s="91"/>
      <c r="H82" s="116"/>
      <c r="I82" s="91"/>
      <c r="J82" s="138">
        <v>7</v>
      </c>
      <c r="K82" s="138"/>
      <c r="L82" s="138">
        <v>6.5</v>
      </c>
      <c r="M82" s="91"/>
      <c r="N82" s="117">
        <f aca="true" t="shared" si="3" ref="N82:N87">ROUND(L82*0.7+J82*0.3,1)</f>
        <v>6.7</v>
      </c>
      <c r="O82" s="118">
        <f aca="true" t="shared" si="4" ref="O82:O87">IF(MAX(J82:L82)=0,"Học Lại",IF(N82&lt;5,"Thi lại",""))</f>
      </c>
      <c r="Q82" s="124"/>
      <c r="R82" s="125"/>
    </row>
    <row r="83" spans="1:18" ht="16.5" hidden="1">
      <c r="A83" s="2">
        <v>2</v>
      </c>
      <c r="B83" s="81" t="str">
        <f t="shared" si="2"/>
        <v>CN-2288-K51</v>
      </c>
      <c r="C83" s="89" t="str">
        <f t="shared" si="2"/>
        <v>Nguyễn Bình </v>
      </c>
      <c r="D83" s="90" t="str">
        <f t="shared" si="2"/>
        <v>Phương</v>
      </c>
      <c r="E83" s="112">
        <f t="shared" si="2"/>
        <v>34603</v>
      </c>
      <c r="F83" s="3" t="str">
        <f t="shared" si="2"/>
        <v>BRVT</v>
      </c>
      <c r="G83" s="91"/>
      <c r="H83" s="116"/>
      <c r="I83" s="91"/>
      <c r="J83" s="138">
        <v>6</v>
      </c>
      <c r="K83" s="138"/>
      <c r="L83" s="138">
        <v>5</v>
      </c>
      <c r="M83" s="91"/>
      <c r="N83" s="117">
        <f t="shared" si="3"/>
        <v>5.3</v>
      </c>
      <c r="O83" s="118">
        <f t="shared" si="4"/>
      </c>
      <c r="Q83" s="124"/>
      <c r="R83" s="125"/>
    </row>
    <row r="84" spans="1:18" ht="16.5" hidden="1">
      <c r="A84" s="2">
        <v>3</v>
      </c>
      <c r="B84" s="81" t="str">
        <f t="shared" si="2"/>
        <v>CN-2289-K51</v>
      </c>
      <c r="C84" s="89" t="str">
        <f t="shared" si="2"/>
        <v>Nguyễn Huỳnh </v>
      </c>
      <c r="D84" s="90" t="str">
        <f t="shared" si="2"/>
        <v>Tài</v>
      </c>
      <c r="E84" s="112">
        <f t="shared" si="2"/>
        <v>35711</v>
      </c>
      <c r="F84" s="3" t="str">
        <f t="shared" si="2"/>
        <v>Bà Rịa</v>
      </c>
      <c r="G84" s="91"/>
      <c r="H84" s="116"/>
      <c r="I84" s="91"/>
      <c r="J84" s="138">
        <v>6</v>
      </c>
      <c r="K84" s="138"/>
      <c r="L84" s="138">
        <v>3.5</v>
      </c>
      <c r="M84" s="91"/>
      <c r="N84" s="117">
        <f>ROUND(L84*0.7+J84*0.3,1)</f>
        <v>4.3</v>
      </c>
      <c r="O84" s="118" t="str">
        <f t="shared" si="4"/>
        <v>Thi lại</v>
      </c>
      <c r="Q84" s="124"/>
      <c r="R84" s="125"/>
    </row>
    <row r="85" spans="1:18" ht="16.5" hidden="1">
      <c r="A85" s="2">
        <v>4</v>
      </c>
      <c r="B85" s="81" t="str">
        <f t="shared" si="2"/>
        <v>CN-2290-K51</v>
      </c>
      <c r="C85" s="89" t="str">
        <f t="shared" si="2"/>
        <v>Nguyễn </v>
      </c>
      <c r="D85" s="90" t="str">
        <f t="shared" si="2"/>
        <v>Thuận</v>
      </c>
      <c r="E85" s="112">
        <f t="shared" si="2"/>
        <v>30626</v>
      </c>
      <c r="F85" s="3" t="str">
        <f t="shared" si="2"/>
        <v>BRVT</v>
      </c>
      <c r="G85" s="91"/>
      <c r="H85" s="116"/>
      <c r="I85" s="91"/>
      <c r="J85" s="138">
        <v>8</v>
      </c>
      <c r="K85" s="138"/>
      <c r="L85" s="138">
        <v>5</v>
      </c>
      <c r="M85" s="91"/>
      <c r="N85" s="117">
        <f>ROUND(L85*0.7+J85*0.3,1)</f>
        <v>5.9</v>
      </c>
      <c r="O85" s="118">
        <f t="shared" si="4"/>
      </c>
      <c r="Q85" s="124"/>
      <c r="R85" s="125"/>
    </row>
    <row r="86" spans="1:18" ht="16.5" hidden="1">
      <c r="A86" s="2">
        <v>5</v>
      </c>
      <c r="B86" s="81" t="str">
        <f t="shared" si="2"/>
        <v>CN-2291-K51</v>
      </c>
      <c r="C86" s="89" t="str">
        <f t="shared" si="2"/>
        <v>Bùi Minh</v>
      </c>
      <c r="D86" s="90" t="str">
        <f t="shared" si="2"/>
        <v>Trí</v>
      </c>
      <c r="E86" s="112">
        <f t="shared" si="2"/>
        <v>35344</v>
      </c>
      <c r="F86" s="3" t="str">
        <f t="shared" si="2"/>
        <v>BRVT</v>
      </c>
      <c r="G86" s="91"/>
      <c r="H86" s="116"/>
      <c r="I86" s="91"/>
      <c r="J86" s="138">
        <v>5.5</v>
      </c>
      <c r="K86" s="138"/>
      <c r="L86" s="138">
        <v>3</v>
      </c>
      <c r="M86" s="91"/>
      <c r="N86" s="117">
        <f>ROUND(L86*0.7+J86*0.3,1)</f>
        <v>3.8</v>
      </c>
      <c r="O86" s="118" t="str">
        <f t="shared" si="4"/>
        <v>Thi lại</v>
      </c>
      <c r="Q86" s="124"/>
      <c r="R86" s="125"/>
    </row>
    <row r="87" spans="1:18" ht="15.75" hidden="1">
      <c r="A87" s="2">
        <v>6</v>
      </c>
      <c r="B87" s="81" t="str">
        <f t="shared" si="2"/>
        <v>KT-22308-K51</v>
      </c>
      <c r="C87" s="89" t="str">
        <f t="shared" si="2"/>
        <v>Nguyễn Thanh </v>
      </c>
      <c r="D87" s="90" t="str">
        <f t="shared" si="2"/>
        <v>Huy</v>
      </c>
      <c r="E87" s="112">
        <f t="shared" si="2"/>
        <v>28734</v>
      </c>
      <c r="F87" s="3">
        <f t="shared" si="2"/>
        <v>0</v>
      </c>
      <c r="G87" s="91"/>
      <c r="H87" s="116"/>
      <c r="I87" s="91"/>
      <c r="J87" s="139"/>
      <c r="K87" s="139"/>
      <c r="L87" s="139"/>
      <c r="M87" s="91"/>
      <c r="N87" s="117">
        <f t="shared" si="3"/>
        <v>0</v>
      </c>
      <c r="O87" s="118" t="str">
        <f t="shared" si="4"/>
        <v>Học Lại</v>
      </c>
      <c r="Q87" s="124"/>
      <c r="R87" s="125"/>
    </row>
    <row r="88" spans="17:18" ht="15.75" hidden="1">
      <c r="Q88" s="121"/>
      <c r="R88" s="121"/>
    </row>
    <row r="89" spans="17:18" ht="15.75" hidden="1">
      <c r="Q89" s="121"/>
      <c r="R89" s="121"/>
    </row>
    <row r="90" ht="15.75" hidden="1"/>
    <row r="91" ht="15.75" hidden="1"/>
    <row r="92" ht="15.75" hidden="1">
      <c r="A92" s="6" t="str">
        <f>C50</f>
        <v>Lập trình VB.Net</v>
      </c>
    </row>
    <row r="93" spans="1:15" ht="63.75" customHeight="1" hidden="1">
      <c r="A93" s="146" t="s">
        <v>0</v>
      </c>
      <c r="B93" s="95" t="s">
        <v>40</v>
      </c>
      <c r="C93" s="103" t="s">
        <v>1</v>
      </c>
      <c r="D93" s="104"/>
      <c r="E93" s="101" t="s">
        <v>2</v>
      </c>
      <c r="F93" s="101" t="s">
        <v>3</v>
      </c>
      <c r="G93" s="5" t="s">
        <v>4</v>
      </c>
      <c r="H93" s="5" t="s">
        <v>5</v>
      </c>
      <c r="I93" s="5"/>
      <c r="J93" s="5" t="s">
        <v>6</v>
      </c>
      <c r="K93" s="5"/>
      <c r="L93" s="99" t="s">
        <v>7</v>
      </c>
      <c r="M93" s="100"/>
      <c r="N93" s="95" t="s">
        <v>8</v>
      </c>
      <c r="O93" s="95" t="s">
        <v>9</v>
      </c>
    </row>
    <row r="94" spans="1:15" ht="15.75" hidden="1">
      <c r="A94" s="147"/>
      <c r="B94" s="102"/>
      <c r="C94" s="105"/>
      <c r="D94" s="106"/>
      <c r="E94" s="102"/>
      <c r="F94" s="102"/>
      <c r="G94" s="5"/>
      <c r="H94" s="4" t="s">
        <v>10</v>
      </c>
      <c r="I94" s="4" t="s">
        <v>11</v>
      </c>
      <c r="J94" s="4" t="s">
        <v>10</v>
      </c>
      <c r="K94" s="4" t="s">
        <v>11</v>
      </c>
      <c r="L94" s="79" t="s">
        <v>38</v>
      </c>
      <c r="M94" s="5" t="s">
        <v>39</v>
      </c>
      <c r="N94" s="97"/>
      <c r="O94" s="97"/>
    </row>
    <row r="95" spans="1:15" ht="15.75" hidden="1">
      <c r="A95" s="148"/>
      <c r="B95" s="96"/>
      <c r="C95" s="107"/>
      <c r="D95" s="108"/>
      <c r="E95" s="96"/>
      <c r="F95" s="96"/>
      <c r="G95" s="5"/>
      <c r="H95" s="4"/>
      <c r="I95" s="4"/>
      <c r="J95" s="4"/>
      <c r="K95" s="4"/>
      <c r="L95" s="5"/>
      <c r="M95" s="5"/>
      <c r="N95" s="98"/>
      <c r="O95" s="98"/>
    </row>
    <row r="96" spans="1:18" ht="16.5" hidden="1">
      <c r="A96" s="2">
        <v>1</v>
      </c>
      <c r="B96" s="81" t="str">
        <f aca="true" t="shared" si="5" ref="B96:F101">B67</f>
        <v>CN-2287-K51</v>
      </c>
      <c r="C96" s="89" t="str">
        <f t="shared" si="5"/>
        <v>Lê Hồng </v>
      </c>
      <c r="D96" s="90" t="str">
        <f t="shared" si="5"/>
        <v>Đỏ</v>
      </c>
      <c r="E96" s="112">
        <f t="shared" si="5"/>
        <v>33219</v>
      </c>
      <c r="F96" s="3" t="str">
        <f t="shared" si="5"/>
        <v>Phú yên</v>
      </c>
      <c r="G96" s="91"/>
      <c r="H96" s="91"/>
      <c r="I96" s="91"/>
      <c r="J96" s="138">
        <v>4</v>
      </c>
      <c r="K96" s="138"/>
      <c r="L96" s="138">
        <v>4</v>
      </c>
      <c r="M96" s="91"/>
      <c r="N96" s="117">
        <f>ROUND(L96*0.7+J96*0.3,1)</f>
        <v>4</v>
      </c>
      <c r="O96" s="118" t="str">
        <f aca="true" t="shared" si="6" ref="O96:O101">IF(MAX(J96:L96)=0,"Học Lại",IF(N96&lt;5,"Thi lại",""))</f>
        <v>Thi lại</v>
      </c>
      <c r="Q96" s="122"/>
      <c r="R96" s="122"/>
    </row>
    <row r="97" spans="1:18" ht="16.5" hidden="1">
      <c r="A97" s="2">
        <v>2</v>
      </c>
      <c r="B97" s="81" t="str">
        <f t="shared" si="5"/>
        <v>CN-2288-K51</v>
      </c>
      <c r="C97" s="89" t="str">
        <f t="shared" si="5"/>
        <v>Nguyễn Bình </v>
      </c>
      <c r="D97" s="90" t="str">
        <f t="shared" si="5"/>
        <v>Phương</v>
      </c>
      <c r="E97" s="112">
        <f t="shared" si="5"/>
        <v>34603</v>
      </c>
      <c r="F97" s="3" t="str">
        <f t="shared" si="5"/>
        <v>BRVT</v>
      </c>
      <c r="G97" s="91"/>
      <c r="H97" s="91"/>
      <c r="I97" s="91"/>
      <c r="J97" s="138">
        <v>7.8</v>
      </c>
      <c r="K97" s="138"/>
      <c r="L97" s="138">
        <v>7.8</v>
      </c>
      <c r="M97" s="91"/>
      <c r="N97" s="117">
        <f>ROUND(L97*0.7+J97*0.3,1)</f>
        <v>7.8</v>
      </c>
      <c r="O97" s="118">
        <f t="shared" si="6"/>
      </c>
      <c r="Q97" s="126"/>
      <c r="R97" s="126"/>
    </row>
    <row r="98" spans="1:18" ht="16.5" hidden="1">
      <c r="A98" s="2">
        <v>3</v>
      </c>
      <c r="B98" s="81" t="str">
        <f t="shared" si="5"/>
        <v>CN-2289-K51</v>
      </c>
      <c r="C98" s="89" t="str">
        <f t="shared" si="5"/>
        <v>Nguyễn Huỳnh </v>
      </c>
      <c r="D98" s="90" t="str">
        <f t="shared" si="5"/>
        <v>Tài</v>
      </c>
      <c r="E98" s="112">
        <f t="shared" si="5"/>
        <v>35711</v>
      </c>
      <c r="F98" s="3" t="str">
        <f t="shared" si="5"/>
        <v>Bà Rịa</v>
      </c>
      <c r="G98" s="91"/>
      <c r="H98" s="91"/>
      <c r="I98" s="91"/>
      <c r="J98" s="138">
        <v>1.5</v>
      </c>
      <c r="K98" s="138"/>
      <c r="L98" s="138">
        <v>1.5</v>
      </c>
      <c r="M98" s="91"/>
      <c r="N98" s="117">
        <f>ROUND(L98*0.7+J98*0.3,1)</f>
        <v>1.5</v>
      </c>
      <c r="O98" s="118" t="str">
        <f t="shared" si="6"/>
        <v>Thi lại</v>
      </c>
      <c r="Q98" s="126"/>
      <c r="R98" s="126"/>
    </row>
    <row r="99" spans="1:18" ht="16.5" hidden="1">
      <c r="A99" s="2">
        <v>4</v>
      </c>
      <c r="B99" s="81" t="str">
        <f t="shared" si="5"/>
        <v>CN-2290-K51</v>
      </c>
      <c r="C99" s="89" t="str">
        <f t="shared" si="5"/>
        <v>Nguyễn </v>
      </c>
      <c r="D99" s="90" t="str">
        <f t="shared" si="5"/>
        <v>Thuận</v>
      </c>
      <c r="E99" s="112">
        <f t="shared" si="5"/>
        <v>30626</v>
      </c>
      <c r="F99" s="3" t="str">
        <f t="shared" si="5"/>
        <v>BRVT</v>
      </c>
      <c r="G99" s="91"/>
      <c r="H99" s="91"/>
      <c r="I99" s="91"/>
      <c r="J99" s="138">
        <v>6.5</v>
      </c>
      <c r="K99" s="138"/>
      <c r="L99" s="138">
        <v>6.5</v>
      </c>
      <c r="M99" s="91"/>
      <c r="N99" s="117">
        <f>ROUND(L99*0.7+J99*0.3,1)</f>
        <v>6.5</v>
      </c>
      <c r="O99" s="118">
        <f t="shared" si="6"/>
      </c>
      <c r="Q99" s="126"/>
      <c r="R99" s="126"/>
    </row>
    <row r="100" spans="1:18" ht="16.5" hidden="1">
      <c r="A100" s="2">
        <v>5</v>
      </c>
      <c r="B100" s="81" t="str">
        <f t="shared" si="5"/>
        <v>CN-2291-K51</v>
      </c>
      <c r="C100" s="89" t="str">
        <f t="shared" si="5"/>
        <v>Bùi Minh</v>
      </c>
      <c r="D100" s="90" t="str">
        <f t="shared" si="5"/>
        <v>Trí</v>
      </c>
      <c r="E100" s="112">
        <f t="shared" si="5"/>
        <v>35344</v>
      </c>
      <c r="F100" s="3" t="str">
        <f t="shared" si="5"/>
        <v>BRVT</v>
      </c>
      <c r="G100" s="91"/>
      <c r="H100" s="91"/>
      <c r="I100" s="91"/>
      <c r="J100" s="138">
        <v>1.5</v>
      </c>
      <c r="K100" s="138"/>
      <c r="L100" s="138">
        <v>1.5</v>
      </c>
      <c r="M100" s="91"/>
      <c r="N100" s="117">
        <f>ROUND(L100*0.7+J100*0.3,1)</f>
        <v>1.5</v>
      </c>
      <c r="O100" s="118" t="str">
        <f t="shared" si="6"/>
        <v>Thi lại</v>
      </c>
      <c r="Q100" s="126"/>
      <c r="R100" s="126"/>
    </row>
    <row r="101" spans="1:18" ht="15.75" hidden="1">
      <c r="A101" s="2">
        <v>6</v>
      </c>
      <c r="B101" s="81" t="str">
        <f t="shared" si="5"/>
        <v>KT-22308-K51</v>
      </c>
      <c r="C101" s="89" t="str">
        <f t="shared" si="5"/>
        <v>Nguyễn Thanh </v>
      </c>
      <c r="D101" s="90" t="str">
        <f t="shared" si="5"/>
        <v>Huy</v>
      </c>
      <c r="E101" s="112">
        <f t="shared" si="5"/>
        <v>28734</v>
      </c>
      <c r="F101" s="3">
        <f t="shared" si="5"/>
        <v>0</v>
      </c>
      <c r="G101" s="91"/>
      <c r="H101" s="91"/>
      <c r="I101" s="91"/>
      <c r="J101" s="139"/>
      <c r="K101" s="139"/>
      <c r="L101" s="139"/>
      <c r="M101" s="91"/>
      <c r="N101" s="117">
        <f>ROUND(L101*0.7+J101*0.3,1)</f>
        <v>0</v>
      </c>
      <c r="O101" s="118" t="str">
        <f t="shared" si="6"/>
        <v>Học Lại</v>
      </c>
      <c r="Q101" s="126"/>
      <c r="R101" s="126"/>
    </row>
    <row r="102" ht="15.75" hidden="1"/>
    <row r="103" ht="15.75" hidden="1"/>
    <row r="104" ht="15.75" hidden="1"/>
    <row r="105" ht="15.75" hidden="1"/>
    <row r="106" ht="15.75" hidden="1">
      <c r="A106" s="6">
        <f>C51</f>
        <v>0</v>
      </c>
    </row>
    <row r="107" spans="1:15" ht="63.75" customHeight="1" hidden="1">
      <c r="A107" s="146" t="s">
        <v>0</v>
      </c>
      <c r="B107" s="95" t="s">
        <v>40</v>
      </c>
      <c r="C107" s="103" t="s">
        <v>1</v>
      </c>
      <c r="D107" s="104"/>
      <c r="E107" s="101" t="s">
        <v>2</v>
      </c>
      <c r="F107" s="101" t="s">
        <v>3</v>
      </c>
      <c r="G107" s="5" t="s">
        <v>4</v>
      </c>
      <c r="H107" s="5" t="s">
        <v>5</v>
      </c>
      <c r="I107" s="5"/>
      <c r="J107" s="5" t="s">
        <v>6</v>
      </c>
      <c r="K107" s="5"/>
      <c r="L107" s="99" t="s">
        <v>7</v>
      </c>
      <c r="M107" s="100"/>
      <c r="N107" s="95" t="s">
        <v>8</v>
      </c>
      <c r="O107" s="95" t="s">
        <v>9</v>
      </c>
    </row>
    <row r="108" spans="1:15" ht="15.75" hidden="1">
      <c r="A108" s="147"/>
      <c r="B108" s="97"/>
      <c r="C108" s="105"/>
      <c r="D108" s="106"/>
      <c r="E108" s="102"/>
      <c r="F108" s="102"/>
      <c r="G108" s="5"/>
      <c r="H108" s="4" t="s">
        <v>10</v>
      </c>
      <c r="I108" s="4" t="s">
        <v>11</v>
      </c>
      <c r="J108" s="4" t="s">
        <v>10</v>
      </c>
      <c r="K108" s="4" t="s">
        <v>11</v>
      </c>
      <c r="L108" s="79" t="s">
        <v>38</v>
      </c>
      <c r="M108" s="5" t="s">
        <v>39</v>
      </c>
      <c r="N108" s="97"/>
      <c r="O108" s="97"/>
    </row>
    <row r="109" spans="1:15" ht="15.75" hidden="1">
      <c r="A109" s="148"/>
      <c r="B109" s="98"/>
      <c r="C109" s="107"/>
      <c r="D109" s="108"/>
      <c r="E109" s="96"/>
      <c r="F109" s="96"/>
      <c r="G109" s="5"/>
      <c r="H109" s="4"/>
      <c r="I109" s="4"/>
      <c r="J109" s="4"/>
      <c r="K109" s="4"/>
      <c r="L109" s="5"/>
      <c r="M109" s="5"/>
      <c r="N109" s="98"/>
      <c r="O109" s="98"/>
    </row>
    <row r="110" spans="1:18" ht="16.5" hidden="1">
      <c r="A110" s="2">
        <v>1</v>
      </c>
      <c r="B110" s="81" t="str">
        <f aca="true" t="shared" si="7" ref="B110:F115">B67</f>
        <v>CN-2287-K51</v>
      </c>
      <c r="C110" s="81" t="str">
        <f t="shared" si="7"/>
        <v>Lê Hồng </v>
      </c>
      <c r="D110" s="81" t="str">
        <f t="shared" si="7"/>
        <v>Đỏ</v>
      </c>
      <c r="E110" s="81">
        <f t="shared" si="7"/>
        <v>33219</v>
      </c>
      <c r="F110" s="81" t="str">
        <f t="shared" si="7"/>
        <v>Phú yên</v>
      </c>
      <c r="G110" s="91"/>
      <c r="H110" s="91"/>
      <c r="I110" s="91"/>
      <c r="J110" s="138"/>
      <c r="K110" s="137"/>
      <c r="L110" s="138"/>
      <c r="M110" s="91"/>
      <c r="N110" s="117">
        <f aca="true" t="shared" si="8" ref="N110:N115">ROUND(L110*0.7+J110*0.3,1)</f>
        <v>0</v>
      </c>
      <c r="O110" s="118" t="str">
        <f aca="true" t="shared" si="9" ref="O110:O115">IF(MAX(J110:L110)=0,"Học Lại",IF(N110&lt;5,"Thi lại",""))</f>
        <v>Học Lại</v>
      </c>
      <c r="Q110" s="123"/>
      <c r="R110" s="122"/>
    </row>
    <row r="111" spans="1:18" ht="16.5" hidden="1">
      <c r="A111" s="2">
        <v>2</v>
      </c>
      <c r="B111" s="81" t="str">
        <f t="shared" si="7"/>
        <v>CN-2288-K51</v>
      </c>
      <c r="C111" s="81" t="str">
        <f t="shared" si="7"/>
        <v>Nguyễn Bình </v>
      </c>
      <c r="D111" s="81" t="str">
        <f t="shared" si="7"/>
        <v>Phương</v>
      </c>
      <c r="E111" s="81">
        <f t="shared" si="7"/>
        <v>34603</v>
      </c>
      <c r="F111" s="81" t="str">
        <f t="shared" si="7"/>
        <v>BRVT</v>
      </c>
      <c r="G111" s="91"/>
      <c r="H111" s="91"/>
      <c r="I111" s="91"/>
      <c r="J111" s="138"/>
      <c r="K111" s="138"/>
      <c r="L111" s="138"/>
      <c r="M111" s="91"/>
      <c r="N111" s="117">
        <f t="shared" si="8"/>
        <v>0</v>
      </c>
      <c r="O111" s="118" t="str">
        <f t="shared" si="9"/>
        <v>Học Lại</v>
      </c>
      <c r="Q111" s="123"/>
      <c r="R111" s="126"/>
    </row>
    <row r="112" spans="1:18" ht="16.5" hidden="1">
      <c r="A112" s="2">
        <v>3</v>
      </c>
      <c r="B112" s="81" t="str">
        <f t="shared" si="7"/>
        <v>CN-2289-K51</v>
      </c>
      <c r="C112" s="81" t="str">
        <f t="shared" si="7"/>
        <v>Nguyễn Huỳnh </v>
      </c>
      <c r="D112" s="81" t="str">
        <f t="shared" si="7"/>
        <v>Tài</v>
      </c>
      <c r="E112" s="81">
        <f t="shared" si="7"/>
        <v>35711</v>
      </c>
      <c r="F112" s="81" t="str">
        <f t="shared" si="7"/>
        <v>Bà Rịa</v>
      </c>
      <c r="G112" s="91"/>
      <c r="H112" s="91"/>
      <c r="I112" s="91"/>
      <c r="J112" s="138"/>
      <c r="K112" s="138"/>
      <c r="L112" s="138"/>
      <c r="M112" s="91"/>
      <c r="N112" s="117">
        <f t="shared" si="8"/>
        <v>0</v>
      </c>
      <c r="O112" s="118" t="str">
        <f t="shared" si="9"/>
        <v>Học Lại</v>
      </c>
      <c r="Q112" s="123"/>
      <c r="R112" s="126"/>
    </row>
    <row r="113" spans="1:18" ht="16.5" hidden="1">
      <c r="A113" s="2">
        <v>4</v>
      </c>
      <c r="B113" s="81" t="str">
        <f t="shared" si="7"/>
        <v>CN-2290-K51</v>
      </c>
      <c r="C113" s="81" t="str">
        <f t="shared" si="7"/>
        <v>Nguyễn </v>
      </c>
      <c r="D113" s="81" t="str">
        <f t="shared" si="7"/>
        <v>Thuận</v>
      </c>
      <c r="E113" s="81">
        <f t="shared" si="7"/>
        <v>30626</v>
      </c>
      <c r="F113" s="81" t="str">
        <f t="shared" si="7"/>
        <v>BRVT</v>
      </c>
      <c r="G113" s="91"/>
      <c r="H113" s="91"/>
      <c r="I113" s="91"/>
      <c r="J113" s="138"/>
      <c r="K113" s="138"/>
      <c r="L113" s="138"/>
      <c r="M113" s="91"/>
      <c r="N113" s="117">
        <f t="shared" si="8"/>
        <v>0</v>
      </c>
      <c r="O113" s="118" t="str">
        <f t="shared" si="9"/>
        <v>Học Lại</v>
      </c>
      <c r="Q113" s="123"/>
      <c r="R113" s="126"/>
    </row>
    <row r="114" spans="1:18" ht="16.5" hidden="1">
      <c r="A114" s="2">
        <v>5</v>
      </c>
      <c r="B114" s="81" t="str">
        <f t="shared" si="7"/>
        <v>CN-2291-K51</v>
      </c>
      <c r="C114" s="81" t="str">
        <f t="shared" si="7"/>
        <v>Bùi Minh</v>
      </c>
      <c r="D114" s="81" t="str">
        <f t="shared" si="7"/>
        <v>Trí</v>
      </c>
      <c r="E114" s="81">
        <f t="shared" si="7"/>
        <v>35344</v>
      </c>
      <c r="F114" s="81" t="str">
        <f t="shared" si="7"/>
        <v>BRVT</v>
      </c>
      <c r="G114" s="91"/>
      <c r="H114" s="91"/>
      <c r="I114" s="91"/>
      <c r="J114" s="138"/>
      <c r="K114" s="138"/>
      <c r="L114" s="138"/>
      <c r="M114" s="91"/>
      <c r="N114" s="117">
        <f t="shared" si="8"/>
        <v>0</v>
      </c>
      <c r="O114" s="118" t="str">
        <f t="shared" si="9"/>
        <v>Học Lại</v>
      </c>
      <c r="Q114" s="123"/>
      <c r="R114" s="126"/>
    </row>
    <row r="115" spans="1:18" ht="15.75" hidden="1">
      <c r="A115" s="2">
        <v>6</v>
      </c>
      <c r="B115" s="81" t="str">
        <f t="shared" si="7"/>
        <v>KT-22308-K51</v>
      </c>
      <c r="C115" s="81" t="str">
        <f t="shared" si="7"/>
        <v>Nguyễn Thanh </v>
      </c>
      <c r="D115" s="81" t="str">
        <f t="shared" si="7"/>
        <v>Huy</v>
      </c>
      <c r="E115" s="81">
        <f t="shared" si="7"/>
        <v>28734</v>
      </c>
      <c r="F115" s="81">
        <f t="shared" si="7"/>
        <v>0</v>
      </c>
      <c r="G115" s="91"/>
      <c r="H115" s="91"/>
      <c r="I115" s="91"/>
      <c r="J115" s="137"/>
      <c r="K115" s="137"/>
      <c r="L115" s="139"/>
      <c r="M115" s="91"/>
      <c r="N115" s="117">
        <f t="shared" si="8"/>
        <v>0</v>
      </c>
      <c r="O115" s="118" t="str">
        <f t="shared" si="9"/>
        <v>Học Lại</v>
      </c>
      <c r="Q115" s="123"/>
      <c r="R115" s="126"/>
    </row>
    <row r="116" ht="15.75" hidden="1"/>
    <row r="117" ht="15.75" hidden="1"/>
    <row r="118" ht="15.75" hidden="1"/>
    <row r="119" ht="15.75" hidden="1"/>
    <row r="120" ht="15.75" hidden="1">
      <c r="A120" s="6">
        <f>C52</f>
        <v>0</v>
      </c>
    </row>
    <row r="121" spans="1:15" ht="63.75" customHeight="1" hidden="1">
      <c r="A121" s="146" t="s">
        <v>0</v>
      </c>
      <c r="B121" s="95" t="s">
        <v>40</v>
      </c>
      <c r="C121" s="103" t="s">
        <v>1</v>
      </c>
      <c r="D121" s="104"/>
      <c r="E121" s="101" t="s">
        <v>2</v>
      </c>
      <c r="F121" s="101" t="s">
        <v>3</v>
      </c>
      <c r="G121" s="5" t="s">
        <v>4</v>
      </c>
      <c r="H121" s="5" t="s">
        <v>5</v>
      </c>
      <c r="I121" s="5"/>
      <c r="J121" s="5" t="s">
        <v>6</v>
      </c>
      <c r="K121" s="5"/>
      <c r="L121" s="99" t="s">
        <v>7</v>
      </c>
      <c r="M121" s="100"/>
      <c r="N121" s="95" t="s">
        <v>8</v>
      </c>
      <c r="O121" s="95" t="s">
        <v>9</v>
      </c>
    </row>
    <row r="122" spans="1:15" ht="15.75" hidden="1">
      <c r="A122" s="147"/>
      <c r="B122" s="102"/>
      <c r="C122" s="105"/>
      <c r="D122" s="106"/>
      <c r="E122" s="102"/>
      <c r="F122" s="102"/>
      <c r="G122" s="5"/>
      <c r="H122" s="4" t="s">
        <v>10</v>
      </c>
      <c r="I122" s="4" t="s">
        <v>11</v>
      </c>
      <c r="J122" s="4" t="s">
        <v>10</v>
      </c>
      <c r="K122" s="4" t="s">
        <v>11</v>
      </c>
      <c r="L122" s="79" t="s">
        <v>38</v>
      </c>
      <c r="M122" s="5" t="s">
        <v>39</v>
      </c>
      <c r="N122" s="97"/>
      <c r="O122" s="97"/>
    </row>
    <row r="123" spans="1:15" ht="15.75" hidden="1">
      <c r="A123" s="148"/>
      <c r="B123" s="96"/>
      <c r="C123" s="107"/>
      <c r="D123" s="108"/>
      <c r="E123" s="96"/>
      <c r="F123" s="96"/>
      <c r="G123" s="5"/>
      <c r="H123" s="4"/>
      <c r="I123" s="4"/>
      <c r="J123" s="4"/>
      <c r="K123" s="4"/>
      <c r="L123" s="5"/>
      <c r="M123" s="5"/>
      <c r="N123" s="98"/>
      <c r="O123" s="98"/>
    </row>
    <row r="124" spans="1:18" ht="15.75" hidden="1">
      <c r="A124" s="2">
        <v>1</v>
      </c>
      <c r="B124" s="81" t="str">
        <f aca="true" t="shared" si="10" ref="B124:F129">B67</f>
        <v>CN-2287-K51</v>
      </c>
      <c r="C124" s="81" t="str">
        <f t="shared" si="10"/>
        <v>Lê Hồng </v>
      </c>
      <c r="D124" s="81" t="str">
        <f t="shared" si="10"/>
        <v>Đỏ</v>
      </c>
      <c r="E124" s="81">
        <f t="shared" si="10"/>
        <v>33219</v>
      </c>
      <c r="F124" s="81" t="str">
        <f t="shared" si="10"/>
        <v>Phú yên</v>
      </c>
      <c r="G124" s="91"/>
      <c r="H124" s="91"/>
      <c r="I124" s="91"/>
      <c r="J124" s="122"/>
      <c r="K124" s="91"/>
      <c r="L124" s="122"/>
      <c r="M124" s="91"/>
      <c r="N124" s="117">
        <f aca="true" t="shared" si="11" ref="N124:N129">ROUND(L124*0.7+J124*0.3,1)</f>
        <v>0</v>
      </c>
      <c r="O124" s="118" t="str">
        <f aca="true" t="shared" si="12" ref="O124:O129">IF(N124&lt;5,"Thi lại","")</f>
        <v>Thi lại</v>
      </c>
      <c r="Q124" s="122"/>
      <c r="R124" s="122"/>
    </row>
    <row r="125" spans="1:18" ht="15.75" hidden="1">
      <c r="A125" s="2">
        <v>2</v>
      </c>
      <c r="B125" s="81" t="str">
        <f t="shared" si="10"/>
        <v>CN-2288-K51</v>
      </c>
      <c r="C125" s="81" t="str">
        <f t="shared" si="10"/>
        <v>Nguyễn Bình </v>
      </c>
      <c r="D125" s="81" t="str">
        <f t="shared" si="10"/>
        <v>Phương</v>
      </c>
      <c r="E125" s="81">
        <f t="shared" si="10"/>
        <v>34603</v>
      </c>
      <c r="F125" s="81" t="str">
        <f t="shared" si="10"/>
        <v>BRVT</v>
      </c>
      <c r="G125" s="91"/>
      <c r="H125" s="91"/>
      <c r="I125" s="91"/>
      <c r="J125" s="122"/>
      <c r="K125" s="91"/>
      <c r="L125" s="122"/>
      <c r="M125" s="91"/>
      <c r="N125" s="117">
        <f t="shared" si="11"/>
        <v>0</v>
      </c>
      <c r="O125" s="118" t="str">
        <f t="shared" si="12"/>
        <v>Thi lại</v>
      </c>
      <c r="Q125" s="126"/>
      <c r="R125" s="126"/>
    </row>
    <row r="126" spans="1:18" ht="15.75" hidden="1">
      <c r="A126" s="2">
        <v>3</v>
      </c>
      <c r="B126" s="81" t="str">
        <f t="shared" si="10"/>
        <v>CN-2289-K51</v>
      </c>
      <c r="C126" s="81" t="str">
        <f t="shared" si="10"/>
        <v>Nguyễn Huỳnh </v>
      </c>
      <c r="D126" s="81" t="str">
        <f t="shared" si="10"/>
        <v>Tài</v>
      </c>
      <c r="E126" s="81">
        <f t="shared" si="10"/>
        <v>35711</v>
      </c>
      <c r="F126" s="81" t="str">
        <f t="shared" si="10"/>
        <v>Bà Rịa</v>
      </c>
      <c r="G126" s="91"/>
      <c r="H126" s="91"/>
      <c r="I126" s="91"/>
      <c r="J126" s="122"/>
      <c r="K126" s="91"/>
      <c r="L126" s="122"/>
      <c r="M126" s="91"/>
      <c r="N126" s="117">
        <f t="shared" si="11"/>
        <v>0</v>
      </c>
      <c r="O126" s="118" t="str">
        <f t="shared" si="12"/>
        <v>Thi lại</v>
      </c>
      <c r="Q126" s="126"/>
      <c r="R126" s="126"/>
    </row>
    <row r="127" spans="1:18" ht="15.75" hidden="1">
      <c r="A127" s="2">
        <v>4</v>
      </c>
      <c r="B127" s="81" t="str">
        <f t="shared" si="10"/>
        <v>CN-2290-K51</v>
      </c>
      <c r="C127" s="81" t="str">
        <f t="shared" si="10"/>
        <v>Nguyễn </v>
      </c>
      <c r="D127" s="81" t="str">
        <f t="shared" si="10"/>
        <v>Thuận</v>
      </c>
      <c r="E127" s="81">
        <f t="shared" si="10"/>
        <v>30626</v>
      </c>
      <c r="F127" s="81" t="str">
        <f t="shared" si="10"/>
        <v>BRVT</v>
      </c>
      <c r="G127" s="91"/>
      <c r="H127" s="91"/>
      <c r="I127" s="91"/>
      <c r="J127" s="122"/>
      <c r="K127" s="91"/>
      <c r="L127" s="122"/>
      <c r="M127" s="91"/>
      <c r="N127" s="117">
        <f t="shared" si="11"/>
        <v>0</v>
      </c>
      <c r="O127" s="118" t="str">
        <f t="shared" si="12"/>
        <v>Thi lại</v>
      </c>
      <c r="Q127" s="126"/>
      <c r="R127" s="126"/>
    </row>
    <row r="128" spans="1:18" ht="15.75" hidden="1">
      <c r="A128" s="2">
        <v>5</v>
      </c>
      <c r="B128" s="81" t="str">
        <f t="shared" si="10"/>
        <v>CN-2291-K51</v>
      </c>
      <c r="C128" s="81" t="str">
        <f t="shared" si="10"/>
        <v>Bùi Minh</v>
      </c>
      <c r="D128" s="81" t="str">
        <f t="shared" si="10"/>
        <v>Trí</v>
      </c>
      <c r="E128" s="81">
        <f t="shared" si="10"/>
        <v>35344</v>
      </c>
      <c r="F128" s="81" t="str">
        <f t="shared" si="10"/>
        <v>BRVT</v>
      </c>
      <c r="G128" s="91"/>
      <c r="H128" s="91"/>
      <c r="I128" s="91"/>
      <c r="J128" s="122"/>
      <c r="K128" s="91"/>
      <c r="L128" s="122"/>
      <c r="M128" s="91"/>
      <c r="N128" s="117">
        <f t="shared" si="11"/>
        <v>0</v>
      </c>
      <c r="O128" s="118" t="str">
        <f t="shared" si="12"/>
        <v>Thi lại</v>
      </c>
      <c r="Q128" s="126"/>
      <c r="R128" s="126"/>
    </row>
    <row r="129" spans="1:18" ht="15.75" hidden="1">
      <c r="A129" s="2">
        <v>6</v>
      </c>
      <c r="B129" s="81" t="str">
        <f t="shared" si="10"/>
        <v>KT-22308-K51</v>
      </c>
      <c r="C129" s="81" t="str">
        <f t="shared" si="10"/>
        <v>Nguyễn Thanh </v>
      </c>
      <c r="D129" s="81" t="str">
        <f t="shared" si="10"/>
        <v>Huy</v>
      </c>
      <c r="E129" s="81">
        <f t="shared" si="10"/>
        <v>28734</v>
      </c>
      <c r="F129" s="81">
        <f t="shared" si="10"/>
        <v>0</v>
      </c>
      <c r="G129" s="91"/>
      <c r="H129" s="91"/>
      <c r="I129" s="91"/>
      <c r="J129" s="122"/>
      <c r="K129" s="91"/>
      <c r="L129" s="122"/>
      <c r="M129" s="91"/>
      <c r="N129" s="117">
        <f t="shared" si="11"/>
        <v>0</v>
      </c>
      <c r="O129" s="118" t="str">
        <f t="shared" si="12"/>
        <v>Thi lại</v>
      </c>
      <c r="Q129" s="126"/>
      <c r="R129" s="126"/>
    </row>
    <row r="130" ht="15.75" hidden="1"/>
    <row r="131" ht="15.75" hidden="1"/>
    <row r="132" ht="15.75" hidden="1"/>
    <row r="133" ht="15.75" hidden="1"/>
    <row r="134" ht="15.75" hidden="1">
      <c r="A134" s="6">
        <f>C53</f>
        <v>0</v>
      </c>
    </row>
    <row r="135" spans="1:15" ht="63.75" customHeight="1" hidden="1">
      <c r="A135" s="146" t="s">
        <v>0</v>
      </c>
      <c r="B135" s="95" t="s">
        <v>40</v>
      </c>
      <c r="C135" s="103" t="s">
        <v>1</v>
      </c>
      <c r="D135" s="104"/>
      <c r="E135" s="101" t="s">
        <v>2</v>
      </c>
      <c r="F135" s="101" t="s">
        <v>3</v>
      </c>
      <c r="G135" s="5"/>
      <c r="H135" s="5"/>
      <c r="I135" s="5"/>
      <c r="J135" s="5"/>
      <c r="K135" s="5"/>
      <c r="L135" s="99"/>
      <c r="M135" s="100"/>
      <c r="N135" s="95"/>
      <c r="O135" s="95"/>
    </row>
    <row r="136" spans="1:15" ht="15.75" hidden="1">
      <c r="A136" s="147"/>
      <c r="B136" s="102"/>
      <c r="C136" s="105"/>
      <c r="D136" s="106"/>
      <c r="E136" s="102"/>
      <c r="F136" s="102"/>
      <c r="G136" s="5"/>
      <c r="H136" s="4"/>
      <c r="I136" s="4"/>
      <c r="J136" s="4"/>
      <c r="K136" s="4"/>
      <c r="L136" s="79"/>
      <c r="M136" s="5"/>
      <c r="N136" s="97"/>
      <c r="O136" s="97"/>
    </row>
    <row r="137" spans="1:15" ht="15.75" hidden="1">
      <c r="A137" s="148"/>
      <c r="B137" s="96"/>
      <c r="C137" s="107"/>
      <c r="D137" s="108"/>
      <c r="E137" s="96"/>
      <c r="F137" s="96"/>
      <c r="G137" s="5"/>
      <c r="H137" s="4"/>
      <c r="I137" s="4"/>
      <c r="J137" s="4"/>
      <c r="K137" s="4"/>
      <c r="L137" s="5"/>
      <c r="M137" s="5"/>
      <c r="N137" s="98"/>
      <c r="O137" s="98"/>
    </row>
    <row r="138" spans="1:15" ht="15.75" hidden="1">
      <c r="A138" s="2">
        <v>1</v>
      </c>
      <c r="B138" s="81" t="str">
        <f aca="true" t="shared" si="13" ref="B138:F143">B67</f>
        <v>CN-2287-K51</v>
      </c>
      <c r="C138" s="81" t="str">
        <f t="shared" si="13"/>
        <v>Lê Hồng </v>
      </c>
      <c r="D138" s="81" t="str">
        <f t="shared" si="13"/>
        <v>Đỏ</v>
      </c>
      <c r="E138" s="81">
        <f t="shared" si="13"/>
        <v>33219</v>
      </c>
      <c r="F138" s="81" t="str">
        <f t="shared" si="13"/>
        <v>Phú yên</v>
      </c>
      <c r="G138" s="91"/>
      <c r="H138" s="91"/>
      <c r="I138" s="91"/>
      <c r="J138" s="91"/>
      <c r="K138" s="91"/>
      <c r="L138" s="91"/>
      <c r="M138" s="91"/>
      <c r="N138" s="93"/>
      <c r="O138" s="80"/>
    </row>
    <row r="139" spans="1:15" ht="15.75" hidden="1">
      <c r="A139" s="2">
        <v>2</v>
      </c>
      <c r="B139" s="81" t="str">
        <f t="shared" si="13"/>
        <v>CN-2288-K51</v>
      </c>
      <c r="C139" s="81" t="str">
        <f t="shared" si="13"/>
        <v>Nguyễn Bình </v>
      </c>
      <c r="D139" s="81" t="str">
        <f t="shared" si="13"/>
        <v>Phương</v>
      </c>
      <c r="E139" s="81">
        <f t="shared" si="13"/>
        <v>34603</v>
      </c>
      <c r="F139" s="81" t="str">
        <f t="shared" si="13"/>
        <v>BRVT</v>
      </c>
      <c r="G139" s="91"/>
      <c r="H139" s="91"/>
      <c r="I139" s="91"/>
      <c r="J139" s="91"/>
      <c r="K139" s="91"/>
      <c r="L139" s="91"/>
      <c r="M139" s="91"/>
      <c r="N139" s="93"/>
      <c r="O139" s="80"/>
    </row>
    <row r="140" spans="1:15" ht="15.75" hidden="1">
      <c r="A140" s="2">
        <v>3</v>
      </c>
      <c r="B140" s="81" t="str">
        <f t="shared" si="13"/>
        <v>CN-2289-K51</v>
      </c>
      <c r="C140" s="81" t="str">
        <f t="shared" si="13"/>
        <v>Nguyễn Huỳnh </v>
      </c>
      <c r="D140" s="81" t="str">
        <f t="shared" si="13"/>
        <v>Tài</v>
      </c>
      <c r="E140" s="81">
        <f t="shared" si="13"/>
        <v>35711</v>
      </c>
      <c r="F140" s="81" t="str">
        <f t="shared" si="13"/>
        <v>Bà Rịa</v>
      </c>
      <c r="G140" s="91"/>
      <c r="H140" s="91"/>
      <c r="I140" s="91"/>
      <c r="J140" s="91"/>
      <c r="K140" s="91"/>
      <c r="L140" s="91"/>
      <c r="M140" s="91"/>
      <c r="N140" s="93"/>
      <c r="O140" s="80"/>
    </row>
    <row r="141" spans="1:15" ht="15.75" hidden="1">
      <c r="A141" s="2">
        <v>4</v>
      </c>
      <c r="B141" s="81" t="str">
        <f t="shared" si="13"/>
        <v>CN-2290-K51</v>
      </c>
      <c r="C141" s="81" t="str">
        <f t="shared" si="13"/>
        <v>Nguyễn </v>
      </c>
      <c r="D141" s="81" t="str">
        <f t="shared" si="13"/>
        <v>Thuận</v>
      </c>
      <c r="E141" s="81">
        <f t="shared" si="13"/>
        <v>30626</v>
      </c>
      <c r="F141" s="81" t="str">
        <f t="shared" si="13"/>
        <v>BRVT</v>
      </c>
      <c r="G141" s="91"/>
      <c r="H141" s="91"/>
      <c r="I141" s="91"/>
      <c r="J141" s="91"/>
      <c r="K141" s="91"/>
      <c r="L141" s="91"/>
      <c r="M141" s="91"/>
      <c r="N141" s="93"/>
      <c r="O141" s="80"/>
    </row>
    <row r="142" spans="1:15" ht="15.75" hidden="1">
      <c r="A142" s="2">
        <v>5</v>
      </c>
      <c r="B142" s="81" t="str">
        <f t="shared" si="13"/>
        <v>CN-2291-K51</v>
      </c>
      <c r="C142" s="81" t="str">
        <f t="shared" si="13"/>
        <v>Bùi Minh</v>
      </c>
      <c r="D142" s="81" t="str">
        <f t="shared" si="13"/>
        <v>Trí</v>
      </c>
      <c r="E142" s="81">
        <f t="shared" si="13"/>
        <v>35344</v>
      </c>
      <c r="F142" s="81" t="str">
        <f t="shared" si="13"/>
        <v>BRVT</v>
      </c>
      <c r="G142" s="91"/>
      <c r="H142" s="91"/>
      <c r="I142" s="91"/>
      <c r="J142" s="91"/>
      <c r="K142" s="91"/>
      <c r="L142" s="91"/>
      <c r="M142" s="91"/>
      <c r="N142" s="93"/>
      <c r="O142" s="80"/>
    </row>
    <row r="143" spans="1:15" ht="15.75" hidden="1">
      <c r="A143" s="2">
        <v>6</v>
      </c>
      <c r="B143" s="81" t="str">
        <f t="shared" si="13"/>
        <v>KT-22308-K51</v>
      </c>
      <c r="C143" s="81" t="str">
        <f t="shared" si="13"/>
        <v>Nguyễn Thanh </v>
      </c>
      <c r="D143" s="81" t="str">
        <f t="shared" si="13"/>
        <v>Huy</v>
      </c>
      <c r="E143" s="81">
        <f t="shared" si="13"/>
        <v>28734</v>
      </c>
      <c r="F143" s="81">
        <f t="shared" si="13"/>
        <v>0</v>
      </c>
      <c r="G143" s="91"/>
      <c r="H143" s="91"/>
      <c r="I143" s="91"/>
      <c r="J143" s="91"/>
      <c r="K143" s="91"/>
      <c r="L143" s="91"/>
      <c r="M143" s="91"/>
      <c r="N143" s="93"/>
      <c r="O143" s="80"/>
    </row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</sheetData>
  <sheetProtection password="CF75" sheet="1"/>
  <protectedRanges>
    <protectedRange sqref="F12:F17" name="Range1"/>
  </protectedRanges>
  <mergeCells count="43"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  <mergeCell ref="D24:E24"/>
    <mergeCell ref="D26:E26"/>
    <mergeCell ref="D11:E11"/>
    <mergeCell ref="H11:K11"/>
    <mergeCell ref="D27:E27"/>
    <mergeCell ref="D28:E28"/>
    <mergeCell ref="F28:G28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F64:F66"/>
    <mergeCell ref="G64:G65"/>
    <mergeCell ref="H64:I64"/>
    <mergeCell ref="J64:K64"/>
    <mergeCell ref="L64:M64"/>
    <mergeCell ref="N64:N66"/>
    <mergeCell ref="A121:A123"/>
    <mergeCell ref="A135:A137"/>
    <mergeCell ref="O64:O66"/>
    <mergeCell ref="A79:A81"/>
    <mergeCell ref="A93:A95"/>
    <mergeCell ref="A107:A109"/>
    <mergeCell ref="A64:A66"/>
    <mergeCell ref="B64:B66"/>
    <mergeCell ref="C64:D66"/>
    <mergeCell ref="E64:E66"/>
  </mergeCells>
  <conditionalFormatting sqref="M67:M72 H67:I72 M82:M87 G82:G87 I82:I87 M96:M101 G96:I101 M110:M115 G110:I115 G124:I129 K124:K129 M124:M129 G138:N143">
    <cfRule type="cellIs" priority="283" dxfId="10" operator="lessThan" stopIfTrue="1">
      <formula>5</formula>
    </cfRule>
  </conditionalFormatting>
  <conditionalFormatting sqref="Q88:R89 Q73:R74 H82:H87 K110:L110 N124:N129 K115:L115 N82:N87 N96:N101">
    <cfRule type="cellIs" priority="284" dxfId="10" operator="lessThan" stopIfTrue="1">
      <formula>5</formula>
    </cfRule>
  </conditionalFormatting>
  <conditionalFormatting sqref="Q124:R129 Q110:R115 Q96:R101 L124:L129 J110 L110 J124:J129 K101 J115 L115">
    <cfRule type="cellIs" priority="180" dxfId="1" operator="lessThan" stopIfTrue="1">
      <formula>5</formula>
    </cfRule>
  </conditionalFormatting>
  <conditionalFormatting sqref="Q82:R87 R67:R72 G67:G72 J87">
    <cfRule type="cellIs" priority="134" dxfId="5" operator="lessThan">
      <formula>"&lt;5"</formula>
    </cfRule>
    <cfRule type="cellIs" priority="135" dxfId="5" operator="lessThan">
      <formula>5</formula>
    </cfRule>
  </conditionalFormatting>
  <conditionalFormatting sqref="R82:R87 R67:R72 M67:M72">
    <cfRule type="cellIs" priority="131" dxfId="5" operator="lessThan">
      <formula>5</formula>
    </cfRule>
  </conditionalFormatting>
  <conditionalFormatting sqref="K87">
    <cfRule type="cellIs" priority="124" dxfId="7" operator="lessThan">
      <formula>5</formula>
    </cfRule>
    <cfRule type="cellIs" priority="125" dxfId="5" operator="lessThan">
      <formula>5</formula>
    </cfRule>
    <cfRule type="cellIs" priority="126" dxfId="5" operator="lessThan">
      <formula>"&lt;5"</formula>
    </cfRule>
    <cfRule type="cellIs" priority="127" dxfId="5" operator="lessThan">
      <formula>5</formula>
    </cfRule>
  </conditionalFormatting>
  <conditionalFormatting sqref="J68:K70">
    <cfRule type="cellIs" priority="55" dxfId="0" operator="lessThan">
      <formula>5</formula>
    </cfRule>
  </conditionalFormatting>
  <conditionalFormatting sqref="J83:K85">
    <cfRule type="cellIs" priority="53" dxfId="0" operator="lessThan">
      <formula>5</formula>
    </cfRule>
  </conditionalFormatting>
  <conditionalFormatting sqref="K97:K99">
    <cfRule type="cellIs" priority="51" dxfId="0" operator="lessThan">
      <formula>5</formula>
    </cfRule>
  </conditionalFormatting>
  <conditionalFormatting sqref="J111:K111">
    <cfRule type="cellIs" priority="49" dxfId="0" operator="lessThan">
      <formula>5</formula>
    </cfRule>
  </conditionalFormatting>
  <conditionalFormatting sqref="J112:K113">
    <cfRule type="cellIs" priority="48" dxfId="0" operator="lessThan">
      <formula>5</formula>
    </cfRule>
  </conditionalFormatting>
  <conditionalFormatting sqref="L111">
    <cfRule type="cellIs" priority="47" dxfId="0" operator="lessThan">
      <formula>5</formula>
    </cfRule>
  </conditionalFormatting>
  <conditionalFormatting sqref="L112:L113">
    <cfRule type="cellIs" priority="46" dxfId="0" operator="lessThan">
      <formula>5</formula>
    </cfRule>
  </conditionalFormatting>
  <conditionalFormatting sqref="J82:K82">
    <cfRule type="cellIs" priority="45" dxfId="0" operator="lessThan">
      <formula>5</formula>
    </cfRule>
  </conditionalFormatting>
  <conditionalFormatting sqref="J71:K71">
    <cfRule type="cellIs" priority="43" dxfId="0" operator="lessThan">
      <formula>5</formula>
    </cfRule>
  </conditionalFormatting>
  <conditionalFormatting sqref="J86:K86">
    <cfRule type="cellIs" priority="41" dxfId="0" operator="lessThan">
      <formula>5</formula>
    </cfRule>
  </conditionalFormatting>
  <conditionalFormatting sqref="J114:K114">
    <cfRule type="cellIs" priority="38" dxfId="0" operator="lessThan">
      <formula>5</formula>
    </cfRule>
  </conditionalFormatting>
  <conditionalFormatting sqref="L114">
    <cfRule type="cellIs" priority="37" dxfId="0" operator="lessThan">
      <formula>5</formula>
    </cfRule>
  </conditionalFormatting>
  <conditionalFormatting sqref="N110:N115">
    <cfRule type="cellIs" priority="23" dxfId="10" operator="lessThan" stopIfTrue="1">
      <formula>5</formula>
    </cfRule>
  </conditionalFormatting>
  <conditionalFormatting sqref="L101">
    <cfRule type="cellIs" priority="15" dxfId="1" operator="lessThan" stopIfTrue="1">
      <formula>5</formula>
    </cfRule>
  </conditionalFormatting>
  <conditionalFormatting sqref="L97:L99">
    <cfRule type="cellIs" priority="14" dxfId="0" operator="lessThan">
      <formula>5</formula>
    </cfRule>
  </conditionalFormatting>
  <conditionalFormatting sqref="N67">
    <cfRule type="cellIs" priority="13" dxfId="10" operator="lessThan" stopIfTrue="1">
      <formula>5</formula>
    </cfRule>
  </conditionalFormatting>
  <conditionalFormatting sqref="N68:N72">
    <cfRule type="cellIs" priority="12" dxfId="10" operator="lessThan" stopIfTrue="1">
      <formula>5</formula>
    </cfRule>
  </conditionalFormatting>
  <conditionalFormatting sqref="L68:L70">
    <cfRule type="cellIs" priority="11" dxfId="0" operator="lessThan">
      <formula>5</formula>
    </cfRule>
  </conditionalFormatting>
  <conditionalFormatting sqref="L71">
    <cfRule type="cellIs" priority="10" dxfId="0" operator="lessThan">
      <formula>5</formula>
    </cfRule>
  </conditionalFormatting>
  <conditionalFormatting sqref="L87">
    <cfRule type="cellIs" priority="6" dxfId="7" operator="lessThan">
      <formula>5</formula>
    </cfRule>
    <cfRule type="cellIs" priority="7" dxfId="5" operator="lessThan">
      <formula>5</formula>
    </cfRule>
    <cfRule type="cellIs" priority="8" dxfId="5" operator="lessThan">
      <formula>"&lt;5"</formula>
    </cfRule>
    <cfRule type="cellIs" priority="9" dxfId="5" operator="lessThan">
      <formula>5</formula>
    </cfRule>
  </conditionalFormatting>
  <conditionalFormatting sqref="L83:L85">
    <cfRule type="cellIs" priority="5" dxfId="0" operator="lessThan">
      <formula>5</formula>
    </cfRule>
  </conditionalFormatting>
  <conditionalFormatting sqref="L82">
    <cfRule type="cellIs" priority="4" dxfId="0" operator="lessThan">
      <formula>5</formula>
    </cfRule>
  </conditionalFormatting>
  <conditionalFormatting sqref="L86">
    <cfRule type="cellIs" priority="3" dxfId="0" operator="lessThan">
      <formula>5</formula>
    </cfRule>
  </conditionalFormatting>
  <conditionalFormatting sqref="J101">
    <cfRule type="cellIs" priority="2" dxfId="1" operator="lessThan" stopIfTrue="1">
      <formula>5</formula>
    </cfRule>
  </conditionalFormatting>
  <conditionalFormatting sqref="J97:J99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cp:lastPrinted>2011-04-02T09:46:52Z</cp:lastPrinted>
  <dcterms:created xsi:type="dcterms:W3CDTF">1996-10-14T23:33:28Z</dcterms:created>
  <dcterms:modified xsi:type="dcterms:W3CDTF">2017-10-17T08:54:19Z</dcterms:modified>
  <cp:category/>
  <cp:version/>
  <cp:contentType/>
  <cp:contentStatus/>
</cp:coreProperties>
</file>