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9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<sst xmlns="http://schemas.openxmlformats.org/spreadsheetml/2006/main" count="241" uniqueCount="113">
  <si>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</si>
  <si>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</si>
  <si>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</si>
  <si>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</si>
  <si>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</si>
  <si>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</si>
  <si>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</si>
  <si>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</si>
  <si>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</si>
  <si>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</si>
  <si>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</si>
  <si>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</si>
  <si>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</si>
  <si>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</si>
  <si>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</si>
  <si>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</si>
  <si>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</si>
  <si>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</si>
  <si>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</si>
  <si>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</si>
  <si>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</si>
  <si>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</si>
  <si>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</si>
  <si>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</si>
  <si>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</si>
  <si>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</si>
  <si>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</si>
  <si>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</si>
  <si>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</si>
  <si>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</si>
  <si>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</si>
  <si>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</si>
  <si>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</si>
  <si>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</si>
  <si>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</si>
  <si>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KT ĐỊNH KỲ: </t>
  </si>
  <si>
    <t xml:space="preserve">ĐIỂM THI LẦN 1: </t>
  </si>
  <si>
    <t xml:space="preserve">ĐIỂM TRUNG BÌNH: </t>
  </si>
  <si>
    <t>Lần 1</t>
  </si>
  <si>
    <t>Lần 2</t>
  </si>
  <si>
    <t>Mã 
Sinh viên</t>
  </si>
  <si>
    <t>số bài kt</t>
  </si>
  <si>
    <t>SỞ GIÁO DỤC &amp; ĐÀO TẠO TỈNH BR-VT</t>
  </si>
  <si>
    <t>BRVT</t>
  </si>
  <si>
    <t>TRƯỜNG TRUNG CẤP CHUYÊN NGHIỆP BÀ RỊA</t>
  </si>
  <si>
    <t>-</t>
  </si>
  <si>
    <t>CN-2310-K53</t>
  </si>
  <si>
    <t>Nguyễn văn</t>
  </si>
  <si>
    <t>Hùng</t>
  </si>
  <si>
    <t>KT-2311-K53</t>
  </si>
  <si>
    <t>Trần Thị Hồng</t>
  </si>
  <si>
    <t>Tốt</t>
  </si>
  <si>
    <t>KT-2312-K53</t>
  </si>
  <si>
    <t>Đỗ Quốc</t>
  </si>
  <si>
    <t>Trung</t>
  </si>
  <si>
    <t>Tây Ninh</t>
  </si>
  <si>
    <t>KT-2292-K51</t>
  </si>
  <si>
    <t>Nguyễn Quỳnh</t>
  </si>
  <si>
    <t>Ánh</t>
  </si>
  <si>
    <t>Quảng Ngãi</t>
  </si>
  <si>
    <t>KT-2293-K51</t>
  </si>
  <si>
    <t>Nguyễn Trần Tiến Hồng</t>
  </si>
  <si>
    <t>Phú</t>
  </si>
  <si>
    <t>KT-2323-K53</t>
  </si>
  <si>
    <t>Nguyễn Thị Thu</t>
  </si>
  <si>
    <t>Huyền</t>
  </si>
  <si>
    <t>CN-2324-K53</t>
  </si>
  <si>
    <t>Lý Thành</t>
  </si>
  <si>
    <t>Hưng</t>
  </si>
  <si>
    <t>Sóc Trăng</t>
  </si>
  <si>
    <t>BẢNG ĐIỂM LỚP TRUNG CẤP PT16D11 (K53)</t>
  </si>
  <si>
    <t>KT-2327-K53</t>
  </si>
  <si>
    <t> Phạm Thị Thanh</t>
  </si>
  <si>
    <t>Hà</t>
  </si>
  <si>
    <t>BR-VT</t>
  </si>
  <si>
    <t>KT-2337-K53</t>
  </si>
  <si>
    <t>Xuân</t>
  </si>
  <si>
    <t>KT-2338-K53</t>
  </si>
  <si>
    <t>Hương</t>
  </si>
  <si>
    <t>Võ Ngọc</t>
  </si>
  <si>
    <t>Lê Thị Xuân</t>
  </si>
  <si>
    <t>KT-2340-K53</t>
  </si>
  <si>
    <t>Tiêu Kim</t>
  </si>
  <si>
    <t>Hoa</t>
  </si>
  <si>
    <t>KT-2341-K53</t>
  </si>
  <si>
    <t>Lê Gia</t>
  </si>
  <si>
    <t>Huy</t>
  </si>
  <si>
    <t>KT-2342-K53</t>
  </si>
  <si>
    <t>Hồ Thị</t>
  </si>
  <si>
    <t>Kiều</t>
  </si>
  <si>
    <t>Hà Tĩnh</t>
  </si>
  <si>
    <t>KT-2343-K53</t>
  </si>
  <si>
    <t>Hồ Thị Yến</t>
  </si>
  <si>
    <t>Nhi</t>
  </si>
  <si>
    <t>KT-2344-K53</t>
  </si>
  <si>
    <t>Bùi Thị Huỳnh</t>
  </si>
  <si>
    <t>Trang</t>
  </si>
  <si>
    <t>KT-2347-K53</t>
  </si>
  <si>
    <t>Lê Thị Mỹ</t>
  </si>
  <si>
    <t>Chi</t>
  </si>
  <si>
    <t>QT-2348-K53</t>
  </si>
  <si>
    <t>Nguyễn Kiều Hoàn</t>
  </si>
  <si>
    <t>Thanh</t>
  </si>
  <si>
    <t>Thầy Hân</t>
  </si>
  <si>
    <t>Kinh tế vi mô</t>
  </si>
  <si>
    <t>Nguyên lý thống kê</t>
  </si>
  <si>
    <t>Nguyên lý kế toán</t>
  </si>
  <si>
    <t>Tin học ( sinh viên vào sau)</t>
  </si>
  <si>
    <t>Thầy Điền</t>
  </si>
  <si>
    <t>Cô Hằng</t>
  </si>
  <si>
    <t>Thầy Hiếu</t>
  </si>
  <si>
    <t>Chưa hoàn tất học phí Kỳ 3</t>
  </si>
  <si>
    <r>
      <t>Bậc đào tạo:</t>
    </r>
    <r>
      <rPr>
        <sz val="14"/>
        <rFont val="Arial"/>
        <family val="1"/>
      </rPr>
      <t xml:space="preserve"> Trung cấp chính quy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</si>
</sst>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#,##0\ &quot;đồng&quot;;\-#,##0\ &quot;đồng&quot;"/>
    <numFmt numFmtId="182" formatCode="#,##0\ &quot;đồng&quot;;[Red]\-#,##0\ &quot;đồng&quot;"/>
    <numFmt numFmtId="183" formatCode="#,##0.00\ &quot;đồng&quot;;\-#,##0.00\ &quot;đồng&quot;"/>
    <numFmt numFmtId="184" formatCode="#,##0.00\ &quot;đồng&quot;;[Red]\-#,##0.00\ &quot;đồng&quot;"/>
    <numFmt numFmtId="185" formatCode="_-* #,##0\ &quot;đồng&quot;_-;\-* #,##0\ &quot;đồng&quot;_-;_-* &quot;-&quot;\ &quot;đồng&quot;_-;_-@_-"/>
    <numFmt numFmtId="186" formatCode="_-* #,##0\ _đ_ồ_n_g_-;\-* #,##0\ _đ_ồ_n_g_-;_-* &quot;-&quot;\ _đ_ồ_n_g_-;_-@_-"/>
    <numFmt numFmtId="187" formatCode="_-* #,##0.00\ &quot;đồng&quot;_-;\-* #,##0.00\ &quot;đồng&quot;_-;_-* &quot;-&quot;&quot;?&quot;&quot;?&quot;\ &quot;đồng&quot;_-;_-@_-"/>
    <numFmt numFmtId="188" formatCode="_-* #,##0.00\ _đ_ồ_n_g_-;\-* #,##0.00\ _đ_ồ_n_g_-;_-* &quot;-&quot;&quot;?&quot;&quot;?&quot;\ _đ_ồ_n_g_-;_-@_-"/>
    <numFmt numFmtId="189" formatCode="#,##0\ &quot;₫&quot;;\-#,##0\ &quot;₫&quot;"/>
    <numFmt numFmtId="190" formatCode="#,##0\ &quot;₫&quot;;[Red]\-#,##0\ &quot;₫&quot;"/>
    <numFmt numFmtId="191" formatCode="#,##0.00\ &quot;₫&quot;;\-#,##0.00\ &quot;₫&quot;"/>
    <numFmt numFmtId="192" formatCode="#,##0.00\ &quot;₫&quot;;[Red]\-#,##0.00\ &quot;₫&quot;"/>
    <numFmt numFmtId="193" formatCode="_-* #,##0\ &quot;₫&quot;_-;\-* #,##0\ &quot;₫&quot;_-;_-* &quot;-&quot;\ &quot;₫&quot;_-;_-@_-"/>
    <numFmt numFmtId="194" formatCode="_-* #,##0\ _₫_-;\-* #,##0\ _₫_-;_-* &quot;-&quot;\ _₫_-;_-@_-"/>
    <numFmt numFmtId="195" formatCode="_-* #,##0.00\ &quot;₫&quot;_-;\-* #,##0.00\ &quot;₫&quot;_-;_-* &quot;-&quot;&quot;?&quot;&quot;?&quot;\ &quot;₫&quot;_-;_-@_-"/>
    <numFmt numFmtId="196" formatCode="_-* #,##0.00\ _₫_-;\-* #,##0.00\ _₫_-;_-* &quot;-&quot;&quot;?&quot;&quot;?&quot;\ _₫_-;_-@_-"/>
    <numFmt numFmtId="197" formatCode="_(&quot;$&quot;* #,##0.00_);_(&quot;$&quot;* \(#,##0.00\);_(&quot;$&quot;* &quot;-&quot;&quot;?&quot;&quot;?&quot;_);_(@_)"/>
    <numFmt numFmtId="198" formatCode="0.0"/>
    <numFmt numFmtId="199" formatCode="0.0;[Red]0.0"/>
    <numFmt numFmtId="200" formatCode="0.000"/>
    <numFmt numFmtId="201" formatCode="_(* #,##0.0_);_(* \(#,##0.0\);_(* &quot;-&quot;&quot;?&quot;&quot;?&quot;_);_(@_)"/>
    <numFmt numFmtId="202" formatCode="[$-409]dddd\,\ mmmm\ dd\,\ yyyy"/>
    <numFmt numFmtId="203" formatCode="mmm\-yyyy"/>
    <numFmt numFmtId="204" formatCode="[$-42A]dd\ mmmm\ yyyy"/>
    <numFmt numFmtId="205" formatCode="[$-409]h:mm:ss\ AM/PM"/>
  </numFmts>
  <fonts count="9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VNI-Times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24"/>
      <name val="Times New Roman"/>
      <family val="1"/>
    </font>
    <font>
      <b/>
      <u val="single"/>
      <sz val="11"/>
      <name val="Times New Roman"/>
      <family val="1"/>
    </font>
    <font>
      <sz val="14"/>
      <name val="Arial"/>
      <family val="1"/>
    </font>
    <font>
      <b/>
      <sz val="20"/>
      <color indexed="4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b/>
      <i/>
      <sz val="18"/>
      <color indexed="12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28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6"/>
      <name val="Times New Roman"/>
      <family val="1"/>
    </font>
    <font>
      <b/>
      <sz val="14"/>
      <color indexed="16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9"/>
      <color indexed="1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22"/>
      <color indexed="12"/>
      <name val="Times New Roman"/>
      <family val="0"/>
    </font>
    <font>
      <b/>
      <sz val="16"/>
      <color indexed="10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i/>
      <sz val="16"/>
      <color indexed="8"/>
      <name val="Arial"/>
      <family val="0"/>
    </font>
    <font>
      <sz val="26"/>
      <color indexed="8"/>
      <name val="Arial"/>
      <family val="0"/>
    </font>
    <font>
      <sz val="28"/>
      <color indexed="8"/>
      <name val="Arial"/>
      <family val="0"/>
    </font>
    <font>
      <u val="single"/>
      <sz val="28"/>
      <color indexed="8"/>
      <name val="Arial"/>
      <family val="0"/>
    </font>
    <font>
      <sz val="18"/>
      <color indexed="8"/>
      <name val="Arial"/>
      <family val="0"/>
    </font>
    <font>
      <b/>
      <sz val="28"/>
      <color indexed="8"/>
      <name val="Arial"/>
      <family val="0"/>
    </font>
    <font>
      <b/>
      <sz val="36"/>
      <color indexed="10"/>
      <name val="Arial"/>
      <family val="0"/>
    </font>
    <font>
      <b/>
      <sz val="26"/>
      <color indexed="8"/>
      <name val="Arial"/>
      <family val="0"/>
    </font>
    <font>
      <i/>
      <u val="single"/>
      <sz val="28"/>
      <color indexed="8"/>
      <name val="Arial"/>
      <family val="0"/>
    </font>
    <font>
      <i/>
      <sz val="28"/>
      <color indexed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ashed"/>
      <bottom/>
    </border>
    <border>
      <left style="thin"/>
      <right/>
      <top style="dashed"/>
      <bottom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62" applyFont="1" applyFill="1">
      <alignment/>
      <protection/>
    </xf>
    <xf numFmtId="0" fontId="12" fillId="0" borderId="0" xfId="62" applyFont="1" applyFill="1" applyAlignment="1">
      <alignment horizontal="center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14" fontId="16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2" fillId="0" borderId="0" xfId="0" applyFont="1" applyFill="1" applyAlignment="1">
      <alignment/>
    </xf>
    <xf numFmtId="0" fontId="21" fillId="0" borderId="0" xfId="62" applyFont="1" applyBorder="1" applyAlignment="1">
      <alignment horizontal="center"/>
      <protection/>
    </xf>
    <xf numFmtId="0" fontId="8" fillId="0" borderId="0" xfId="62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14" fontId="22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4" fontId="24" fillId="0" borderId="0" xfId="0" applyNumberFormat="1" applyFont="1" applyBorder="1" applyAlignment="1" quotePrefix="1">
      <alignment horizontal="center"/>
    </xf>
    <xf numFmtId="14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14" fontId="18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14" fontId="23" fillId="0" borderId="0" xfId="0" applyNumberFormat="1" applyFont="1" applyBorder="1" applyAlignment="1" quotePrefix="1">
      <alignment horizontal="center"/>
    </xf>
    <xf numFmtId="14" fontId="2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62" applyFont="1" applyFill="1" applyBorder="1" applyAlignment="1">
      <alignment horizontal="center"/>
      <protection/>
    </xf>
    <xf numFmtId="0" fontId="6" fillId="0" borderId="0" xfId="6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14" fontId="22" fillId="0" borderId="0" xfId="0" applyNumberFormat="1" applyFont="1" applyBorder="1" applyAlignment="1" applyProtection="1">
      <alignment/>
      <protection locked="0"/>
    </xf>
    <xf numFmtId="0" fontId="29" fillId="0" borderId="0" xfId="0" applyFont="1" applyBorder="1" applyAlignment="1">
      <alignment/>
    </xf>
    <xf numFmtId="1" fontId="17" fillId="0" borderId="10" xfId="0" applyNumberFormat="1" applyFont="1" applyBorder="1" applyAlignment="1" quotePrefix="1">
      <alignment horizontal="center"/>
    </xf>
    <xf numFmtId="14" fontId="29" fillId="0" borderId="0" xfId="0" applyNumberFormat="1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62" applyFont="1" applyFill="1" applyBorder="1" applyAlignment="1">
      <alignment horizontal="center"/>
      <protection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14" fontId="34" fillId="0" borderId="11" xfId="0" applyNumberFormat="1" applyFont="1" applyBorder="1" applyAlignment="1">
      <alignment/>
    </xf>
    <xf numFmtId="14" fontId="34" fillId="0" borderId="12" xfId="0" applyNumberFormat="1" applyFont="1" applyBorder="1" applyAlignment="1">
      <alignment/>
    </xf>
    <xf numFmtId="14" fontId="12" fillId="0" borderId="12" xfId="0" applyNumberFormat="1" applyFont="1" applyBorder="1" applyAlignment="1">
      <alignment/>
    </xf>
    <xf numFmtId="14" fontId="12" fillId="0" borderId="13" xfId="0" applyNumberFormat="1" applyFont="1" applyBorder="1" applyAlignment="1">
      <alignment/>
    </xf>
    <xf numFmtId="14" fontId="12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14" fontId="36" fillId="0" borderId="10" xfId="0" applyNumberFormat="1" applyFont="1" applyFill="1" applyBorder="1" applyAlignment="1">
      <alignment horizontal="left"/>
    </xf>
    <xf numFmtId="14" fontId="37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198" fontId="39" fillId="0" borderId="14" xfId="0" applyNumberFormat="1" applyFont="1" applyFill="1" applyBorder="1" applyAlignment="1">
      <alignment horizontal="left"/>
    </xf>
    <xf numFmtId="2" fontId="12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98" fontId="39" fillId="0" borderId="15" xfId="0" applyNumberFormat="1" applyFont="1" applyFill="1" applyBorder="1" applyAlignment="1">
      <alignment horizontal="left"/>
    </xf>
    <xf numFmtId="198" fontId="39" fillId="0" borderId="10" xfId="0" applyNumberFormat="1" applyFont="1" applyFill="1" applyBorder="1" applyAlignment="1">
      <alignment horizontal="left"/>
    </xf>
    <xf numFmtId="2" fontId="40" fillId="0" borderId="16" xfId="0" applyNumberFormat="1" applyFont="1" applyFill="1" applyBorder="1" applyAlignment="1">
      <alignment horizontal="left"/>
    </xf>
    <xf numFmtId="0" fontId="41" fillId="0" borderId="0" xfId="0" applyFont="1" applyAlignment="1">
      <alignment horizontal="right"/>
    </xf>
    <xf numFmtId="198" fontId="39" fillId="0" borderId="17" xfId="0" applyNumberFormat="1" applyFont="1" applyFill="1" applyBorder="1" applyAlignment="1">
      <alignment horizontal="left"/>
    </xf>
    <xf numFmtId="2" fontId="39" fillId="0" borderId="17" xfId="0" applyNumberFormat="1" applyFont="1" applyFill="1" applyBorder="1" applyAlignment="1">
      <alignment horizontal="left"/>
    </xf>
    <xf numFmtId="14" fontId="17" fillId="0" borderId="0" xfId="0" applyNumberFormat="1" applyFont="1" applyBorder="1" applyAlignment="1">
      <alignment horizontal="right"/>
    </xf>
    <xf numFmtId="0" fontId="32" fillId="0" borderId="11" xfId="0" applyFont="1" applyBorder="1" applyAlignment="1">
      <alignment horizontal="left"/>
    </xf>
    <xf numFmtId="0" fontId="12" fillId="0" borderId="12" xfId="0" applyFont="1" applyBorder="1" applyAlignment="1">
      <alignment/>
    </xf>
    <xf numFmtId="2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 quotePrefix="1">
      <alignment horizontal="center"/>
    </xf>
    <xf numFmtId="0" fontId="12" fillId="0" borderId="10" xfId="0" applyFont="1" applyFill="1" applyBorder="1" applyAlignment="1" quotePrefix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wrapText="1"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44" fillId="0" borderId="0" xfId="0" applyFont="1" applyAlignment="1">
      <alignment/>
    </xf>
    <xf numFmtId="2" fontId="42" fillId="0" borderId="0" xfId="0" applyNumberFormat="1" applyFont="1" applyAlignment="1">
      <alignment/>
    </xf>
    <xf numFmtId="0" fontId="22" fillId="35" borderId="0" xfId="0" applyFont="1" applyFill="1" applyBorder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2" fillId="35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 shrinkToFit="1"/>
    </xf>
    <xf numFmtId="0" fontId="46" fillId="0" borderId="27" xfId="0" applyFont="1" applyFill="1" applyBorder="1" applyAlignment="1">
      <alignment horizontal="center" vertical="center" shrinkToFit="1"/>
    </xf>
    <xf numFmtId="0" fontId="47" fillId="0" borderId="28" xfId="58" applyFont="1" applyFill="1" applyBorder="1" applyAlignment="1">
      <alignment horizontal="left" vertical="center" shrinkToFit="1"/>
      <protection/>
    </xf>
    <xf numFmtId="2" fontId="0" fillId="0" borderId="29" xfId="0" applyNumberFormat="1" applyFont="1" applyBorder="1" applyAlignment="1">
      <alignment/>
    </xf>
    <xf numFmtId="14" fontId="20" fillId="0" borderId="27" xfId="58" applyNumberFormat="1" applyFont="1" applyFill="1" applyBorder="1" applyAlignment="1" quotePrefix="1">
      <alignment horizontal="right" vertical="center" shrinkToFit="1"/>
      <protection/>
    </xf>
    <xf numFmtId="0" fontId="20" fillId="36" borderId="27" xfId="58" applyFont="1" applyFill="1" applyBorder="1" applyAlignment="1">
      <alignment horizontal="center" vertical="center" shrinkToFit="1"/>
      <protection/>
    </xf>
    <xf numFmtId="0" fontId="20" fillId="0" borderId="10" xfId="58" applyFont="1" applyFill="1" applyBorder="1" applyAlignment="1">
      <alignment horizontal="center" vertical="center" shrinkToFit="1"/>
      <protection/>
    </xf>
    <xf numFmtId="198" fontId="0" fillId="0" borderId="10" xfId="0" applyNumberFormat="1" applyFont="1" applyBorder="1" applyAlignment="1">
      <alignment horizontal="center"/>
    </xf>
    <xf numFmtId="0" fontId="20" fillId="0" borderId="27" xfId="58" applyFont="1" applyFill="1" applyBorder="1" applyAlignment="1">
      <alignment horizontal="center" vertical="center" shrinkToFit="1"/>
      <protection/>
    </xf>
    <xf numFmtId="198" fontId="0" fillId="36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198" fontId="20" fillId="0" borderId="10" xfId="58" applyNumberFormat="1" applyFont="1" applyFill="1" applyBorder="1" applyAlignment="1">
      <alignment horizontal="center" vertical="center" shrinkToFit="1"/>
      <protection/>
    </xf>
    <xf numFmtId="0" fontId="20" fillId="0" borderId="30" xfId="0" applyFont="1" applyFill="1" applyBorder="1" applyAlignment="1">
      <alignment horizontal="left" vertical="center" shrinkToFit="1"/>
    </xf>
    <xf numFmtId="14" fontId="20" fillId="0" borderId="31" xfId="0" applyNumberFormat="1" applyFont="1" applyFill="1" applyBorder="1" applyAlignment="1" quotePrefix="1">
      <alignment horizontal="center" vertical="center"/>
    </xf>
    <xf numFmtId="0" fontId="20" fillId="36" borderId="31" xfId="0" applyFont="1" applyFill="1" applyBorder="1" applyAlignment="1">
      <alignment horizontal="center" vertical="center"/>
    </xf>
    <xf numFmtId="2" fontId="0" fillId="37" borderId="29" xfId="0" applyNumberFormat="1" applyFont="1" applyFill="1" applyBorder="1" applyAlignment="1">
      <alignment/>
    </xf>
    <xf numFmtId="0" fontId="46" fillId="0" borderId="32" xfId="0" applyFont="1" applyFill="1" applyBorder="1" applyAlignment="1">
      <alignment horizontal="center" vertical="center" shrinkToFit="1"/>
    </xf>
    <xf numFmtId="0" fontId="47" fillId="0" borderId="33" xfId="58" applyFont="1" applyFill="1" applyBorder="1" applyAlignment="1">
      <alignment horizontal="left" vertical="center" shrinkToFit="1"/>
      <protection/>
    </xf>
    <xf numFmtId="14" fontId="20" fillId="0" borderId="32" xfId="58" applyNumberFormat="1" applyFont="1" applyFill="1" applyBorder="1" applyAlignment="1" quotePrefix="1">
      <alignment horizontal="right" vertical="center" shrinkToFit="1"/>
      <protection/>
    </xf>
    <xf numFmtId="0" fontId="20" fillId="0" borderId="32" xfId="58" applyFont="1" applyFill="1" applyBorder="1" applyAlignment="1">
      <alignment horizontal="center" vertical="center" shrinkToFit="1"/>
      <protection/>
    </xf>
    <xf numFmtId="0" fontId="20" fillId="36" borderId="32" xfId="58" applyFont="1" applyFill="1" applyBorder="1" applyAlignment="1">
      <alignment horizontal="center" vertical="center" shrinkToFit="1"/>
      <protection/>
    </xf>
    <xf numFmtId="0" fontId="46" fillId="0" borderId="34" xfId="0" applyFont="1" applyFill="1" applyBorder="1" applyAlignment="1">
      <alignment horizontal="center" vertical="center" shrinkToFit="1"/>
    </xf>
    <xf numFmtId="0" fontId="47" fillId="0" borderId="35" xfId="58" applyFont="1" applyFill="1" applyBorder="1" applyAlignment="1">
      <alignment horizontal="left" vertical="center" shrinkToFit="1"/>
      <protection/>
    </xf>
    <xf numFmtId="14" fontId="20" fillId="0" borderId="34" xfId="58" applyNumberFormat="1" applyFont="1" applyFill="1" applyBorder="1" applyAlignment="1" quotePrefix="1">
      <alignment horizontal="right" vertical="center" shrinkToFit="1"/>
      <protection/>
    </xf>
    <xf numFmtId="0" fontId="20" fillId="0" borderId="34" xfId="58" applyFont="1" applyFill="1" applyBorder="1" applyAlignment="1">
      <alignment horizontal="center" vertical="center" shrinkToFit="1"/>
      <protection/>
    </xf>
    <xf numFmtId="198" fontId="12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2" fontId="0" fillId="0" borderId="36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98" fontId="12" fillId="0" borderId="10" xfId="0" applyNumberFormat="1" applyFont="1" applyBorder="1" applyAlignment="1">
      <alignment horizontal="center" vertical="center" wrapText="1"/>
    </xf>
    <xf numFmtId="198" fontId="42" fillId="0" borderId="10" xfId="0" applyNumberFormat="1" applyFont="1" applyBorder="1" applyAlignment="1">
      <alignment horizontal="center" vertical="center" wrapText="1"/>
    </xf>
    <xf numFmtId="198" fontId="12" fillId="0" borderId="37" xfId="61" applyNumberFormat="1" applyFont="1" applyFill="1" applyBorder="1" applyAlignment="1">
      <alignment horizontal="center" vertical="center"/>
      <protection/>
    </xf>
    <xf numFmtId="198" fontId="12" fillId="0" borderId="38" xfId="61" applyNumberFormat="1" applyFont="1" applyFill="1" applyBorder="1" applyAlignment="1">
      <alignment horizontal="center" vertical="center"/>
      <protection/>
    </xf>
    <xf numFmtId="198" fontId="12" fillId="0" borderId="27" xfId="61" applyNumberFormat="1" applyFont="1" applyFill="1" applyBorder="1" applyAlignment="1">
      <alignment horizontal="center" vertical="center"/>
      <protection/>
    </xf>
    <xf numFmtId="198" fontId="12" fillId="0" borderId="0" xfId="61" applyNumberFormat="1" applyFont="1" applyFill="1" applyBorder="1" applyAlignment="1">
      <alignment horizontal="center" vertical="center"/>
      <protection/>
    </xf>
    <xf numFmtId="2" fontId="49" fillId="0" borderId="10" xfId="0" applyNumberFormat="1" applyFont="1" applyBorder="1" applyAlignment="1">
      <alignment horizontal="center"/>
    </xf>
    <xf numFmtId="198" fontId="0" fillId="0" borderId="10" xfId="0" applyNumberFormat="1" applyFont="1" applyBorder="1" applyAlignment="1">
      <alignment/>
    </xf>
    <xf numFmtId="0" fontId="42" fillId="0" borderId="18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33" fillId="0" borderId="2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36" fillId="0" borderId="36" xfId="0" applyNumberFormat="1" applyFont="1" applyBorder="1" applyAlignment="1">
      <alignment horizontal="left"/>
    </xf>
    <xf numFmtId="14" fontId="36" fillId="0" borderId="29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4" fillId="0" borderId="36" xfId="0" applyNumberFormat="1" applyFont="1" applyBorder="1" applyAlignment="1" quotePrefix="1">
      <alignment horizontal="center"/>
    </xf>
    <xf numFmtId="14" fontId="24" fillId="0" borderId="29" xfId="0" applyNumberFormat="1" applyFont="1" applyBorder="1" applyAlignment="1" quotePrefix="1">
      <alignment horizontal="center"/>
    </xf>
    <xf numFmtId="0" fontId="3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14" fontId="18" fillId="0" borderId="0" xfId="0" applyNumberFormat="1" applyFont="1" applyBorder="1" applyAlignment="1" quotePrefix="1">
      <alignment horizontal="left"/>
    </xf>
    <xf numFmtId="0" fontId="30" fillId="0" borderId="0" xfId="0" applyFont="1" applyBorder="1" applyAlignment="1">
      <alignment horizontal="right"/>
    </xf>
    <xf numFmtId="0" fontId="30" fillId="0" borderId="23" xfId="0" applyFont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K43_CHUAN Y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571750" y="4124325"/>
          <a:ext cx="9372600" cy="573405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76200</xdr:rowOff>
    </xdr:from>
    <xdr:to>
      <xdr:col>11</xdr:col>
      <xdr:colOff>171450</xdr:colOff>
      <xdr:row>20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19575" y="4362450"/>
          <a:ext cx="6791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209550</xdr:rowOff>
    </xdr:from>
    <xdr:to>
      <xdr:col>4</xdr:col>
      <xdr:colOff>228600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762125" y="3419475"/>
          <a:ext cx="3419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781175" y="3276600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39</xdr:row>
      <xdr:rowOff>152400</xdr:rowOff>
    </xdr:from>
    <xdr:to>
      <xdr:col>12</xdr:col>
      <xdr:colOff>495300</xdr:colOff>
      <xdr:row>41</xdr:row>
      <xdr:rowOff>85725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895600" y="9410700"/>
          <a:ext cx="8953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790700" y="2552700"/>
          <a:ext cx="3695700" cy="6096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200025</xdr:rowOff>
    </xdr:from>
    <xdr:to>
      <xdr:col>4</xdr:col>
      <xdr:colOff>247650</xdr:colOff>
      <xdr:row>13</xdr:row>
      <xdr:rowOff>19050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781175" y="2695575"/>
          <a:ext cx="3419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40</xdr:row>
      <xdr:rowOff>28575</xdr:rowOff>
    </xdr:from>
    <xdr:to>
      <xdr:col>14</xdr:col>
      <xdr:colOff>504825</xdr:colOff>
      <xdr:row>276</xdr:row>
      <xdr:rowOff>9525</xdr:rowOff>
    </xdr:to>
    <xdr:sp>
      <xdr:nvSpPr>
        <xdr:cNvPr id="9" name="AutoShape 40"/>
        <xdr:cNvSpPr>
          <a:spLocks/>
        </xdr:cNvSpPr>
      </xdr:nvSpPr>
      <xdr:spPr>
        <a:xfrm>
          <a:off x="828675" y="9486900"/>
          <a:ext cx="12982575" cy="31718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trường tổ chức thi lần 2 trong tháng </a:t>
          </a:r>
          <a:r>
            <a:rPr lang="en-US" cap="none" sz="2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12/2017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Đề nghị những sinh viên không đủ điểm trung bình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(ĐTB&lt;5,0)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đăng ký thi lần 2 tại cơ sở đang học.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17/10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28/10/2017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thi lần 2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01/11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18/11/2017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Địa điểm thi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Cơ sở 1 Bà Rịa; </a:t>
          </a:r>
          <a:r>
            <a:rPr lang="en-US" cap="none" sz="2800" b="0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Xem lịch thi lần 2 chi tiết tại văn phòng cơ sở..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9"/>
  <sheetViews>
    <sheetView showGridLines="0" tabSelected="1" zoomScale="70" zoomScaleNormal="70" zoomScalePageLayoutView="0" workbookViewId="0" topLeftCell="A1">
      <selection activeCell="F16" sqref="F16"/>
    </sheetView>
  </sheetViews>
  <sheetFormatPr defaultColWidth="10.00390625" defaultRowHeight="12.75"/>
  <cols>
    <col min="1" max="1" width="5.57421875" style="9" customWidth="1"/>
    <col min="2" max="2" width="19.8515625" style="9" customWidth="1"/>
    <col min="3" max="3" width="36.421875" style="9" customWidth="1"/>
    <col min="4" max="4" width="12.421875" style="9" customWidth="1"/>
    <col min="5" max="5" width="18.421875" style="101" customWidth="1"/>
    <col min="6" max="6" width="25.00390625" style="12" customWidth="1"/>
    <col min="7" max="7" width="13.57421875" style="9" customWidth="1"/>
    <col min="8" max="8" width="9.28125" style="58" customWidth="1"/>
    <col min="9" max="9" width="5.7109375" style="58" customWidth="1"/>
    <col min="10" max="10" width="9.00390625" style="58" customWidth="1"/>
    <col min="11" max="11" width="7.28125" style="102" customWidth="1"/>
    <col min="12" max="12" width="7.7109375" style="9" customWidth="1"/>
    <col min="13" max="13" width="12.421875" style="9" customWidth="1"/>
    <col min="14" max="14" width="16.8515625" style="8" customWidth="1"/>
    <col min="15" max="15" width="17.421875" style="8" customWidth="1"/>
    <col min="16" max="16" width="13.28125" style="8" customWidth="1"/>
    <col min="17" max="16384" width="10.00390625" style="8" customWidth="1"/>
  </cols>
  <sheetData>
    <row r="1" spans="1:8" s="1" customFormat="1" ht="18.75">
      <c r="A1" s="172"/>
      <c r="B1" s="172"/>
      <c r="C1" s="172"/>
      <c r="D1" s="172"/>
      <c r="H1" s="2" t="s">
        <v>42</v>
      </c>
    </row>
    <row r="2" spans="1:13" s="1" customFormat="1" ht="18.75">
      <c r="A2" s="172"/>
      <c r="B2" s="172"/>
      <c r="C2" s="172"/>
      <c r="D2" s="172"/>
      <c r="G2" s="172" t="s">
        <v>44</v>
      </c>
      <c r="H2" s="172"/>
      <c r="I2" s="172"/>
      <c r="J2" s="172"/>
      <c r="K2" s="172"/>
      <c r="L2" s="172"/>
      <c r="M2" s="172"/>
    </row>
    <row r="3" s="1" customFormat="1" ht="12.75"/>
    <row r="4" s="1" customFormat="1" ht="12.75"/>
    <row r="5" spans="1:13" s="1" customFormat="1" ht="30">
      <c r="A5" s="171" t="s">
        <v>70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s="1" customFormat="1" ht="18">
      <c r="A6" s="3"/>
      <c r="B6" s="3"/>
      <c r="C6" s="3"/>
      <c r="D6" s="4" t="s">
        <v>112</v>
      </c>
      <c r="F6" s="3"/>
      <c r="G6" s="3"/>
      <c r="H6" s="3"/>
      <c r="I6" s="3"/>
      <c r="J6" s="3"/>
      <c r="K6" s="3"/>
      <c r="L6" s="3"/>
      <c r="M6" s="3"/>
    </row>
    <row r="7" spans="1:13" s="1" customFormat="1" ht="14.25">
      <c r="A7" s="3"/>
      <c r="B7" s="3"/>
      <c r="C7" s="3"/>
      <c r="D7" s="4"/>
      <c r="F7" s="3"/>
      <c r="G7" s="3"/>
      <c r="H7" s="3"/>
      <c r="I7" s="3"/>
      <c r="J7" s="3"/>
      <c r="K7" s="3"/>
      <c r="L7" s="3"/>
      <c r="M7" s="3"/>
    </row>
    <row r="8" spans="1:15" ht="17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7"/>
    </row>
    <row r="9" spans="2:13" ht="19.5">
      <c r="B9" s="10"/>
      <c r="C9" s="11" t="s">
        <v>29</v>
      </c>
      <c r="D9" s="176" t="str">
        <f>VLOOKUP($F$13,$C$48:$E$53,1,0)</f>
        <v>Kinh tế vi mô</v>
      </c>
      <c r="E9" s="176"/>
      <c r="G9" s="11" t="s">
        <v>12</v>
      </c>
      <c r="H9" s="177" t="str">
        <f>VLOOKUP($F$13,$C$48:$E$53,2,0)</f>
        <v>Thầy Hân</v>
      </c>
      <c r="I9" s="178"/>
      <c r="J9" s="178"/>
      <c r="K9" s="178"/>
      <c r="L9" s="178"/>
      <c r="M9" s="179"/>
    </row>
    <row r="10" spans="1:14" ht="15.75">
      <c r="A10" s="8"/>
      <c r="B10" s="13"/>
      <c r="C10" s="11" t="s">
        <v>13</v>
      </c>
      <c r="D10" s="180" t="str">
        <f>VLOOKUP($F$13,$C$48:$E$53,3,0)</f>
        <v>-</v>
      </c>
      <c r="E10" s="180"/>
      <c r="G10" s="11" t="s">
        <v>14</v>
      </c>
      <c r="H10" s="14" t="str">
        <f>VLOOKUP($F$13,$C$47:$F$53,4,0)</f>
        <v>-</v>
      </c>
      <c r="I10" s="15"/>
      <c r="J10" s="15"/>
      <c r="K10" s="16" t="s">
        <v>15</v>
      </c>
      <c r="L10" s="15"/>
      <c r="M10" s="15"/>
      <c r="N10" s="17"/>
    </row>
    <row r="11" spans="1:15" ht="18.75" customHeight="1">
      <c r="A11" s="18"/>
      <c r="B11" s="19"/>
      <c r="C11" s="19"/>
      <c r="D11" s="165" t="s">
        <v>16</v>
      </c>
      <c r="E11" s="165"/>
      <c r="F11" s="21">
        <f ca="1">TODAY()</f>
        <v>43026</v>
      </c>
      <c r="G11" s="22"/>
      <c r="H11" s="166" t="s">
        <v>17</v>
      </c>
      <c r="I11" s="166"/>
      <c r="J11" s="166"/>
      <c r="K11" s="167"/>
      <c r="L11" s="173" t="str">
        <f>VLOOKUP($F$13,$C$47:$G$53,5,0)</f>
        <v>-</v>
      </c>
      <c r="M11" s="174"/>
      <c r="O11" s="7"/>
    </row>
    <row r="12" spans="1:15" ht="18.75" customHeight="1">
      <c r="A12" s="18"/>
      <c r="B12" s="19"/>
      <c r="C12" s="19"/>
      <c r="D12" s="20"/>
      <c r="E12" s="20"/>
      <c r="F12" s="21"/>
      <c r="G12" s="22"/>
      <c r="H12" s="23"/>
      <c r="I12" s="23"/>
      <c r="J12" s="23"/>
      <c r="K12" s="23"/>
      <c r="L12" s="24"/>
      <c r="M12" s="25"/>
      <c r="O12" s="7"/>
    </row>
    <row r="13" spans="1:15" ht="18.75" customHeight="1">
      <c r="A13" s="18"/>
      <c r="B13" s="19"/>
      <c r="C13" s="19"/>
      <c r="D13" s="20"/>
      <c r="E13" s="20"/>
      <c r="F13" s="21" t="s">
        <v>104</v>
      </c>
      <c r="G13" s="22"/>
      <c r="H13" s="23"/>
      <c r="I13" s="23"/>
      <c r="J13" s="23"/>
      <c r="K13" s="23"/>
      <c r="L13" s="24"/>
      <c r="M13" s="25"/>
      <c r="O13" s="7"/>
    </row>
    <row r="14" spans="1:15" ht="18.75" customHeight="1">
      <c r="A14" s="18"/>
      <c r="B14" s="19"/>
      <c r="C14" s="19"/>
      <c r="D14" s="20"/>
      <c r="E14" s="20"/>
      <c r="F14" s="21"/>
      <c r="G14" s="22"/>
      <c r="H14" s="23"/>
      <c r="I14" s="23"/>
      <c r="J14" s="23"/>
      <c r="K14" s="23"/>
      <c r="L14" s="24"/>
      <c r="M14" s="25"/>
      <c r="O14" s="7"/>
    </row>
    <row r="15" spans="1:15" s="31" customFormat="1" ht="18.75" customHeight="1">
      <c r="A15" s="18"/>
      <c r="B15" s="19"/>
      <c r="C15" s="19"/>
      <c r="D15" s="26"/>
      <c r="E15" s="26"/>
      <c r="F15" s="27"/>
      <c r="G15" s="22"/>
      <c r="H15" s="28"/>
      <c r="I15" s="28"/>
      <c r="J15" s="28"/>
      <c r="K15" s="28"/>
      <c r="L15" s="29"/>
      <c r="M15" s="30"/>
      <c r="O15" s="32"/>
    </row>
    <row r="16" spans="1:15" s="40" customFormat="1" ht="18.75" customHeight="1">
      <c r="A16" s="33"/>
      <c r="B16" s="33"/>
      <c r="C16" s="33"/>
      <c r="D16" s="34"/>
      <c r="E16" s="35"/>
      <c r="F16" s="36" t="s">
        <v>49</v>
      </c>
      <c r="G16" s="37"/>
      <c r="H16" s="181" t="s">
        <v>18</v>
      </c>
      <c r="I16" s="181"/>
      <c r="J16" s="181"/>
      <c r="K16" s="182"/>
      <c r="L16" s="38">
        <f>COUNTA(#REF!)</f>
        <v>1</v>
      </c>
      <c r="M16" s="39"/>
      <c r="O16" s="41"/>
    </row>
    <row r="17" spans="1:13" ht="15.75">
      <c r="A17" s="42"/>
      <c r="B17" s="42"/>
      <c r="C17" s="42"/>
      <c r="D17" s="42"/>
      <c r="E17" s="42"/>
      <c r="F17" s="43"/>
      <c r="G17" s="42"/>
      <c r="H17" s="42"/>
      <c r="I17" s="42"/>
      <c r="J17" s="42"/>
      <c r="K17" s="42"/>
      <c r="L17" s="42"/>
      <c r="M17" s="42"/>
    </row>
    <row r="18" spans="1:13" ht="15.75">
      <c r="A18" s="42"/>
      <c r="B18" s="42"/>
      <c r="C18" s="42"/>
      <c r="D18" s="42"/>
      <c r="E18" s="42"/>
      <c r="F18" s="43"/>
      <c r="G18" s="42"/>
      <c r="H18" s="42"/>
      <c r="I18" s="42"/>
      <c r="J18" s="42"/>
      <c r="K18" s="42"/>
      <c r="L18" s="42"/>
      <c r="M18" s="42"/>
    </row>
    <row r="19" spans="1:13" ht="15.75">
      <c r="A19" s="42"/>
      <c r="B19" s="42"/>
      <c r="C19" s="42"/>
      <c r="D19" s="42"/>
      <c r="E19" s="42"/>
      <c r="F19" s="43"/>
      <c r="G19" s="42"/>
      <c r="H19" s="42"/>
      <c r="I19" s="42"/>
      <c r="J19" s="42"/>
      <c r="K19" s="42"/>
      <c r="L19" s="42"/>
      <c r="M19" s="42"/>
    </row>
    <row r="20" spans="1:13" ht="18.75">
      <c r="A20" s="42"/>
      <c r="B20" s="42"/>
      <c r="C20" s="42"/>
      <c r="D20" s="42"/>
      <c r="E20" s="42"/>
      <c r="F20" s="44"/>
      <c r="G20" s="42"/>
      <c r="H20" s="42"/>
      <c r="I20" s="42"/>
      <c r="J20" s="42"/>
      <c r="K20" s="42"/>
      <c r="L20" s="42"/>
      <c r="M20" s="42"/>
    </row>
    <row r="21" spans="1:13" ht="15.75">
      <c r="A21" s="42"/>
      <c r="B21" s="42"/>
      <c r="C21" s="42"/>
      <c r="D21" s="42"/>
      <c r="E21" s="42"/>
      <c r="F21" s="43"/>
      <c r="G21" s="42"/>
      <c r="H21" s="42"/>
      <c r="I21" s="42"/>
      <c r="J21" s="42"/>
      <c r="K21" s="42"/>
      <c r="L21" s="42"/>
      <c r="M21" s="42"/>
    </row>
    <row r="22" spans="1:13" ht="18.75">
      <c r="A22" s="42"/>
      <c r="B22" s="42"/>
      <c r="C22" s="42"/>
      <c r="E22" s="9"/>
      <c r="F22" s="9"/>
      <c r="G22" s="44"/>
      <c r="H22" s="42"/>
      <c r="I22" s="42"/>
      <c r="J22" s="42"/>
      <c r="K22" s="42"/>
      <c r="L22" s="42"/>
      <c r="M22" s="42"/>
    </row>
    <row r="23" spans="1:13" ht="16.5" thickBot="1">
      <c r="A23" s="42"/>
      <c r="B23" s="42"/>
      <c r="C23" s="42"/>
      <c r="E23" s="9"/>
      <c r="F23" s="43"/>
      <c r="G23" s="42"/>
      <c r="H23" s="42"/>
      <c r="I23" s="42"/>
      <c r="J23" s="42"/>
      <c r="K23" s="42"/>
      <c r="L23" s="42"/>
      <c r="M23" s="42"/>
    </row>
    <row r="24" spans="1:13" ht="24" thickBot="1">
      <c r="A24" s="42"/>
      <c r="B24" s="42"/>
      <c r="C24" s="42"/>
      <c r="D24" s="163" t="s">
        <v>19</v>
      </c>
      <c r="E24" s="163"/>
      <c r="F24" s="45" t="str">
        <f>C59&amp;" "&amp;D59</f>
        <v>Trần Thị Hồng Tốt</v>
      </c>
      <c r="G24" s="46"/>
      <c r="H24" s="46"/>
      <c r="I24" s="47"/>
      <c r="J24" s="47"/>
      <c r="K24" s="48"/>
      <c r="L24" s="49"/>
      <c r="M24" s="42"/>
    </row>
    <row r="25" spans="1:13" ht="15.75">
      <c r="A25" s="42"/>
      <c r="B25" s="42"/>
      <c r="C25" s="42"/>
      <c r="D25" s="50"/>
      <c r="E25" s="50"/>
      <c r="F25" s="43"/>
      <c r="G25" s="42"/>
      <c r="H25" s="42"/>
      <c r="I25" s="42"/>
      <c r="J25" s="42"/>
      <c r="K25" s="42"/>
      <c r="L25" s="42"/>
      <c r="M25" s="42"/>
    </row>
    <row r="26" spans="1:13" ht="20.25">
      <c r="A26" s="42"/>
      <c r="B26" s="42"/>
      <c r="C26" s="42"/>
      <c r="D26" s="163" t="s">
        <v>20</v>
      </c>
      <c r="E26" s="164"/>
      <c r="F26" s="51">
        <f>E59</f>
        <v>33254</v>
      </c>
      <c r="G26" s="42"/>
      <c r="H26" s="42"/>
      <c r="I26" s="42"/>
      <c r="J26" s="42"/>
      <c r="K26" s="42"/>
      <c r="L26" s="42"/>
      <c r="M26" s="42"/>
    </row>
    <row r="27" spans="1:13" ht="20.25">
      <c r="A27" s="42"/>
      <c r="B27" s="42"/>
      <c r="C27" s="42"/>
      <c r="D27" s="168"/>
      <c r="E27" s="168"/>
      <c r="F27" s="52"/>
      <c r="G27" s="42"/>
      <c r="H27" s="42"/>
      <c r="I27" s="42"/>
      <c r="J27" s="42"/>
      <c r="K27" s="42"/>
      <c r="L27" s="42"/>
      <c r="M27" s="42"/>
    </row>
    <row r="28" spans="1:13" ht="20.25">
      <c r="A28" s="42"/>
      <c r="B28" s="42"/>
      <c r="C28" s="42"/>
      <c r="D28" s="163" t="s">
        <v>21</v>
      </c>
      <c r="E28" s="164"/>
      <c r="F28" s="169" t="str">
        <f>F59</f>
        <v>BRVT</v>
      </c>
      <c r="G28" s="170"/>
      <c r="H28" s="42"/>
      <c r="I28" s="42"/>
      <c r="J28" s="42"/>
      <c r="K28" s="42"/>
      <c r="L28" s="42"/>
      <c r="M28" s="42"/>
    </row>
    <row r="29" spans="1:13" ht="18.75">
      <c r="A29" s="42"/>
      <c r="B29" s="42"/>
      <c r="C29" s="42"/>
      <c r="D29" s="53"/>
      <c r="E29" s="53"/>
      <c r="F29" s="43"/>
      <c r="G29" s="42"/>
      <c r="H29" s="42"/>
      <c r="I29" s="42"/>
      <c r="J29" s="42"/>
      <c r="K29" s="42"/>
      <c r="L29" s="42"/>
      <c r="M29" s="42"/>
    </row>
    <row r="30" spans="1:13" ht="44.25" customHeight="1">
      <c r="A30" s="42"/>
      <c r="B30" s="42"/>
      <c r="C30" s="42"/>
      <c r="D30" s="175" t="s">
        <v>30</v>
      </c>
      <c r="E30" s="175"/>
      <c r="F30" s="175"/>
      <c r="G30" s="175"/>
      <c r="H30" s="175"/>
      <c r="I30" s="175"/>
      <c r="J30" s="175"/>
      <c r="K30" s="175"/>
      <c r="L30" s="42"/>
      <c r="M30" s="42"/>
    </row>
    <row r="31" spans="1:13" ht="15.75" customHeight="1">
      <c r="A31" s="42"/>
      <c r="B31" s="42"/>
      <c r="C31" s="42"/>
      <c r="E31" s="54"/>
      <c r="F31" s="54"/>
      <c r="G31" s="42"/>
      <c r="H31" s="42"/>
      <c r="I31" s="42"/>
      <c r="J31" s="42"/>
      <c r="K31" s="42"/>
      <c r="L31" s="42"/>
      <c r="M31" s="42"/>
    </row>
    <row r="32" spans="1:13" ht="24.75" customHeight="1" hidden="1">
      <c r="A32" s="42"/>
      <c r="B32" s="42"/>
      <c r="C32" s="42"/>
      <c r="D32" s="55"/>
      <c r="E32" s="56" t="s">
        <v>33</v>
      </c>
      <c r="F32" s="57">
        <f>G59</f>
        <v>0</v>
      </c>
      <c r="G32" s="42"/>
      <c r="H32" s="42"/>
      <c r="J32" s="42"/>
      <c r="K32" s="42"/>
      <c r="L32" s="42"/>
      <c r="M32" s="42"/>
    </row>
    <row r="33" spans="1:13" ht="24.75" customHeight="1" hidden="1">
      <c r="A33" s="42"/>
      <c r="B33" s="42"/>
      <c r="C33" s="42"/>
      <c r="D33" s="59"/>
      <c r="E33" s="56" t="s">
        <v>34</v>
      </c>
      <c r="F33" s="60">
        <f>IF($I$55=2,AVERAGE($H$59:$I$59),H59)</f>
        <v>0</v>
      </c>
      <c r="G33" s="42"/>
      <c r="H33" s="42"/>
      <c r="J33" s="42"/>
      <c r="K33" s="42"/>
      <c r="L33" s="42"/>
      <c r="M33" s="42"/>
    </row>
    <row r="34" spans="1:13" ht="24.75" customHeight="1">
      <c r="A34" s="42"/>
      <c r="B34" s="42"/>
      <c r="C34" s="42"/>
      <c r="D34" s="59"/>
      <c r="E34" s="56" t="s">
        <v>35</v>
      </c>
      <c r="F34" s="61">
        <f>IF($K$55=2,AVERAGE($J$59:$K$59),$J$59)</f>
        <v>8.5</v>
      </c>
      <c r="G34" s="42"/>
      <c r="H34" s="42"/>
      <c r="J34" s="42"/>
      <c r="K34" s="42"/>
      <c r="L34" s="42"/>
      <c r="M34" s="42"/>
    </row>
    <row r="35" spans="1:13" ht="24.75" customHeight="1">
      <c r="A35" s="42"/>
      <c r="B35" s="42"/>
      <c r="C35" s="42"/>
      <c r="D35" s="55"/>
      <c r="E35" s="56" t="s">
        <v>36</v>
      </c>
      <c r="F35" s="62">
        <f>L59</f>
        <v>6.5</v>
      </c>
      <c r="G35" s="42"/>
      <c r="H35" s="42"/>
      <c r="J35" s="42"/>
      <c r="K35" s="42"/>
      <c r="L35" s="42"/>
      <c r="M35" s="42"/>
    </row>
    <row r="36" spans="1:13" ht="24.75" customHeight="1">
      <c r="A36" s="42"/>
      <c r="B36" s="42"/>
      <c r="C36" s="42"/>
      <c r="D36" s="55"/>
      <c r="E36" s="63">
        <f>IF(LEFT(F38,1)="T","ĐIỂM THI LẦN 2: ","")</f>
      </c>
      <c r="F36" s="64">
        <f>IF(LEFT(F38,1)="T",M59,"")</f>
      </c>
      <c r="G36" s="42"/>
      <c r="H36" s="42"/>
      <c r="J36" s="42"/>
      <c r="K36" s="42"/>
      <c r="L36" s="42"/>
      <c r="M36" s="42"/>
    </row>
    <row r="37" spans="1:13" ht="24.75" customHeight="1" thickBot="1">
      <c r="A37" s="42"/>
      <c r="B37" s="42"/>
      <c r="C37" s="42"/>
      <c r="D37" s="55"/>
      <c r="E37" s="56" t="s">
        <v>37</v>
      </c>
      <c r="F37" s="65">
        <f>N59</f>
        <v>7.1</v>
      </c>
      <c r="G37" s="42"/>
      <c r="H37" s="42"/>
      <c r="J37" s="42"/>
      <c r="K37" s="42"/>
      <c r="L37" s="42"/>
      <c r="M37" s="42"/>
    </row>
    <row r="38" spans="1:13" ht="24.75" customHeight="1" thickBot="1">
      <c r="A38" s="42"/>
      <c r="B38" s="42"/>
      <c r="C38" s="42"/>
      <c r="D38" s="42"/>
      <c r="E38" s="66" t="s">
        <v>31</v>
      </c>
      <c r="F38" s="67">
        <f>O59</f>
      </c>
      <c r="G38" s="68"/>
      <c r="H38" s="68"/>
      <c r="I38" s="69"/>
      <c r="J38" s="68"/>
      <c r="K38" s="70"/>
      <c r="L38" s="42"/>
      <c r="M38" s="42"/>
    </row>
    <row r="39" spans="1:13" ht="18.75">
      <c r="A39" s="42"/>
      <c r="B39" s="42"/>
      <c r="C39" s="42"/>
      <c r="D39" s="71"/>
      <c r="E39" s="8"/>
      <c r="F39" s="72"/>
      <c r="G39" s="72"/>
      <c r="H39" s="72"/>
      <c r="J39" s="42"/>
      <c r="K39" s="42"/>
      <c r="L39" s="42"/>
      <c r="M39" s="42"/>
    </row>
    <row r="40" spans="1:13" ht="15.75">
      <c r="A40" s="42"/>
      <c r="B40" s="42"/>
      <c r="C40" s="42"/>
      <c r="D40" s="42"/>
      <c r="E40" s="42"/>
      <c r="F40" s="43"/>
      <c r="G40" s="42"/>
      <c r="H40" s="42"/>
      <c r="I40" s="42"/>
      <c r="J40" s="42"/>
      <c r="K40" s="42"/>
      <c r="L40" s="42"/>
      <c r="M40" s="42"/>
    </row>
    <row r="41" spans="1:13" ht="15.75">
      <c r="A41" s="42"/>
      <c r="B41" s="42"/>
      <c r="C41" s="42"/>
      <c r="D41" s="42"/>
      <c r="E41" s="42"/>
      <c r="F41" s="43"/>
      <c r="G41" s="42"/>
      <c r="H41" s="42"/>
      <c r="I41" s="42"/>
      <c r="J41" s="42"/>
      <c r="K41" s="42"/>
      <c r="L41" s="42"/>
      <c r="M41" s="42"/>
    </row>
    <row r="42" spans="1:13" ht="15.75">
      <c r="A42" s="42"/>
      <c r="B42" s="42"/>
      <c r="C42" s="42"/>
      <c r="D42" s="42"/>
      <c r="E42" s="42"/>
      <c r="F42" s="43"/>
      <c r="G42" s="42"/>
      <c r="H42" s="42"/>
      <c r="I42" s="42"/>
      <c r="J42" s="42"/>
      <c r="K42" s="42"/>
      <c r="L42" s="42"/>
      <c r="M42" s="42"/>
    </row>
    <row r="43" spans="1:13" ht="15.75">
      <c r="A43" s="42"/>
      <c r="B43" s="42"/>
      <c r="C43" s="42"/>
      <c r="D43" s="42"/>
      <c r="E43" s="42"/>
      <c r="F43" s="43"/>
      <c r="G43" s="42"/>
      <c r="H43" s="42"/>
      <c r="I43" s="42"/>
      <c r="J43" s="42"/>
      <c r="K43" s="42"/>
      <c r="L43" s="42"/>
      <c r="M43" s="42"/>
    </row>
    <row r="44" spans="1:13" ht="16.5" customHeight="1" hidden="1">
      <c r="A44" s="42"/>
      <c r="B44" s="42"/>
      <c r="C44" s="42"/>
      <c r="D44" s="42"/>
      <c r="E44" s="42"/>
      <c r="F44" s="43"/>
      <c r="G44" s="42"/>
      <c r="H44" s="42"/>
      <c r="I44" s="42"/>
      <c r="J44" s="42"/>
      <c r="K44" s="42"/>
      <c r="L44" s="42"/>
      <c r="M44" s="42"/>
    </row>
    <row r="45" spans="1:13" ht="15.75" hidden="1">
      <c r="A45" s="42"/>
      <c r="B45" s="42"/>
      <c r="C45" s="42"/>
      <c r="D45" s="42"/>
      <c r="E45" s="42"/>
      <c r="F45" s="43"/>
      <c r="G45" s="42"/>
      <c r="H45" s="42"/>
      <c r="I45" s="42"/>
      <c r="J45" s="42"/>
      <c r="K45" s="42"/>
      <c r="L45" s="42"/>
      <c r="M45" s="42"/>
    </row>
    <row r="46" spans="1:13" ht="15.75" hidden="1">
      <c r="A46" s="42"/>
      <c r="B46" s="42"/>
      <c r="C46" s="42"/>
      <c r="D46" s="42" t="s">
        <v>22</v>
      </c>
      <c r="E46" s="42"/>
      <c r="F46" s="43"/>
      <c r="G46" s="42"/>
      <c r="H46" s="42"/>
      <c r="I46" s="42"/>
      <c r="J46" s="42"/>
      <c r="K46" s="42"/>
      <c r="L46" s="42"/>
      <c r="M46" s="42"/>
    </row>
    <row r="47" spans="1:13" ht="15.75" hidden="1">
      <c r="A47" s="73" t="s">
        <v>23</v>
      </c>
      <c r="B47" s="74"/>
      <c r="C47" s="75" t="s">
        <v>29</v>
      </c>
      <c r="D47" s="75" t="s">
        <v>24</v>
      </c>
      <c r="E47" s="76" t="s">
        <v>25</v>
      </c>
      <c r="F47" s="73" t="s">
        <v>26</v>
      </c>
      <c r="G47" s="73" t="s">
        <v>27</v>
      </c>
      <c r="H47" s="42"/>
      <c r="I47" s="42"/>
      <c r="J47" s="42"/>
      <c r="K47" s="42"/>
      <c r="L47" s="42"/>
      <c r="M47" s="42"/>
    </row>
    <row r="48" spans="1:13" ht="15.75" hidden="1">
      <c r="A48" s="74">
        <v>1</v>
      </c>
      <c r="B48" s="74"/>
      <c r="C48" s="77" t="s">
        <v>104</v>
      </c>
      <c r="D48" s="74" t="s">
        <v>103</v>
      </c>
      <c r="E48" s="78" t="s">
        <v>45</v>
      </c>
      <c r="F48" s="78" t="s">
        <v>45</v>
      </c>
      <c r="G48" s="78" t="s">
        <v>45</v>
      </c>
      <c r="H48" s="42"/>
      <c r="I48" s="42"/>
      <c r="J48" s="42"/>
      <c r="K48" s="42"/>
      <c r="L48" s="42"/>
      <c r="M48" s="42"/>
    </row>
    <row r="49" spans="1:13" ht="15.75" hidden="1">
      <c r="A49" s="74">
        <v>2</v>
      </c>
      <c r="B49" s="74"/>
      <c r="C49" s="77" t="s">
        <v>105</v>
      </c>
      <c r="D49" s="74" t="s">
        <v>108</v>
      </c>
      <c r="E49" s="78" t="s">
        <v>45</v>
      </c>
      <c r="F49" s="78" t="s">
        <v>45</v>
      </c>
      <c r="G49" s="78" t="s">
        <v>45</v>
      </c>
      <c r="H49" s="42"/>
      <c r="I49" s="42"/>
      <c r="J49" s="42"/>
      <c r="K49" s="42"/>
      <c r="L49" s="42"/>
      <c r="M49" s="42"/>
    </row>
    <row r="50" spans="1:13" ht="15.75" hidden="1">
      <c r="A50" s="74">
        <v>3</v>
      </c>
      <c r="B50" s="74"/>
      <c r="C50" s="77" t="s">
        <v>106</v>
      </c>
      <c r="D50" s="74" t="s">
        <v>109</v>
      </c>
      <c r="E50" s="78" t="s">
        <v>45</v>
      </c>
      <c r="F50" s="78" t="s">
        <v>45</v>
      </c>
      <c r="G50" s="78" t="s">
        <v>45</v>
      </c>
      <c r="H50" s="42"/>
      <c r="I50" s="42"/>
      <c r="J50" s="42"/>
      <c r="K50" s="42"/>
      <c r="L50" s="42"/>
      <c r="M50" s="42"/>
    </row>
    <row r="51" spans="1:13" ht="15.75" hidden="1">
      <c r="A51" s="74">
        <v>4</v>
      </c>
      <c r="B51" s="74"/>
      <c r="C51" s="77" t="s">
        <v>107</v>
      </c>
      <c r="D51" s="74" t="s">
        <v>110</v>
      </c>
      <c r="E51" s="78" t="s">
        <v>45</v>
      </c>
      <c r="F51" s="78" t="s">
        <v>45</v>
      </c>
      <c r="G51" s="78" t="s">
        <v>45</v>
      </c>
      <c r="H51" s="42"/>
      <c r="I51" s="42"/>
      <c r="J51" s="42"/>
      <c r="K51" s="42"/>
      <c r="L51" s="42"/>
      <c r="M51" s="42"/>
    </row>
    <row r="52" spans="1:13" ht="15.75" hidden="1">
      <c r="A52" s="74">
        <v>5</v>
      </c>
      <c r="B52" s="74"/>
      <c r="C52" s="77"/>
      <c r="D52" s="74"/>
      <c r="E52" s="78"/>
      <c r="F52" s="74"/>
      <c r="G52" s="79"/>
      <c r="H52" s="42"/>
      <c r="I52" s="42"/>
      <c r="J52" s="42"/>
      <c r="K52" s="42"/>
      <c r="L52" s="42"/>
      <c r="M52" s="42"/>
    </row>
    <row r="53" spans="1:13" ht="15.75" hidden="1">
      <c r="A53" s="74">
        <v>6</v>
      </c>
      <c r="B53" s="74"/>
      <c r="C53" s="77"/>
      <c r="D53" s="74"/>
      <c r="E53" s="78"/>
      <c r="F53" s="74"/>
      <c r="G53" s="79"/>
      <c r="H53" s="42"/>
      <c r="I53" s="42"/>
      <c r="J53" s="42"/>
      <c r="K53" s="42"/>
      <c r="L53" s="42"/>
      <c r="M53" s="42"/>
    </row>
    <row r="54" spans="1:13" ht="15.75" hidden="1">
      <c r="A54" s="42"/>
      <c r="B54" s="42"/>
      <c r="C54" s="42"/>
      <c r="D54" s="42"/>
      <c r="E54" s="42"/>
      <c r="F54" s="43"/>
      <c r="G54" s="42"/>
      <c r="H54" s="42"/>
      <c r="I54" s="42"/>
      <c r="J54" s="42"/>
      <c r="K54" s="42"/>
      <c r="L54" s="42"/>
      <c r="M54" s="42"/>
    </row>
    <row r="55" spans="1:13" ht="15.75" hidden="1">
      <c r="A55" s="80" t="s">
        <v>32</v>
      </c>
      <c r="B55" s="8"/>
      <c r="C55" s="42"/>
      <c r="D55" s="42"/>
      <c r="E55" s="42"/>
      <c r="F55" s="43"/>
      <c r="G55" s="42"/>
      <c r="H55" s="81" t="s">
        <v>41</v>
      </c>
      <c r="I55" s="73"/>
      <c r="J55" s="81" t="s">
        <v>41</v>
      </c>
      <c r="K55" s="73"/>
      <c r="L55" s="42"/>
      <c r="M55" s="42"/>
    </row>
    <row r="56" spans="1:15" ht="73.5" customHeight="1" hidden="1">
      <c r="A56" s="42"/>
      <c r="B56" s="148" t="s">
        <v>40</v>
      </c>
      <c r="C56" s="151" t="s">
        <v>1</v>
      </c>
      <c r="D56" s="152"/>
      <c r="E56" s="157" t="s">
        <v>2</v>
      </c>
      <c r="F56" s="157" t="s">
        <v>3</v>
      </c>
      <c r="G56" s="158" t="s">
        <v>4</v>
      </c>
      <c r="H56" s="158" t="s">
        <v>5</v>
      </c>
      <c r="I56" s="158"/>
      <c r="J56" s="158" t="s">
        <v>6</v>
      </c>
      <c r="K56" s="158"/>
      <c r="L56" s="161" t="s">
        <v>7</v>
      </c>
      <c r="M56" s="162"/>
      <c r="N56" s="148" t="s">
        <v>8</v>
      </c>
      <c r="O56" s="148" t="s">
        <v>9</v>
      </c>
    </row>
    <row r="57" spans="1:15" ht="15.75" hidden="1">
      <c r="A57" s="42"/>
      <c r="B57" s="149"/>
      <c r="C57" s="153"/>
      <c r="D57" s="154"/>
      <c r="E57" s="149"/>
      <c r="F57" s="149"/>
      <c r="G57" s="158"/>
      <c r="H57" s="92" t="s">
        <v>10</v>
      </c>
      <c r="I57" s="92" t="s">
        <v>11</v>
      </c>
      <c r="J57" s="92" t="s">
        <v>10</v>
      </c>
      <c r="K57" s="92" t="s">
        <v>11</v>
      </c>
      <c r="L57" s="93" t="s">
        <v>38</v>
      </c>
      <c r="M57" s="86" t="s">
        <v>39</v>
      </c>
      <c r="N57" s="159"/>
      <c r="O57" s="159"/>
    </row>
    <row r="58" spans="1:15" ht="15.75" hidden="1">
      <c r="A58" s="42"/>
      <c r="B58" s="150"/>
      <c r="C58" s="155"/>
      <c r="D58" s="156"/>
      <c r="E58" s="150"/>
      <c r="F58" s="150"/>
      <c r="G58" s="86"/>
      <c r="H58" s="92"/>
      <c r="I58" s="92"/>
      <c r="J58" s="92"/>
      <c r="K58" s="92"/>
      <c r="L58" s="86"/>
      <c r="M58" s="86"/>
      <c r="N58" s="160"/>
      <c r="O58" s="160"/>
    </row>
    <row r="59" spans="1:15" ht="26.25" customHeight="1" hidden="1">
      <c r="A59" s="42"/>
      <c r="B59" s="99" t="str">
        <f>VLOOKUP($F$16,$B$67:$F$83,1,0)</f>
        <v>KT-2311-K53</v>
      </c>
      <c r="C59" s="99" t="str">
        <f>VLOOKUP($F$16,$B$67:$F$83,2,0)</f>
        <v>Trần Thị Hồng</v>
      </c>
      <c r="D59" s="99" t="str">
        <f>VLOOKUP($F$16,$B$67:$F$83,3,0)</f>
        <v>Tốt</v>
      </c>
      <c r="E59" s="99">
        <f>VLOOKUP($F$16,$B$67:$F$83,4,0)</f>
        <v>33254</v>
      </c>
      <c r="F59" s="99" t="str">
        <f>VLOOKUP($F$16,$B$67:$F$83,5,0)</f>
        <v>BRVT</v>
      </c>
      <c r="G59" s="100">
        <f>VLOOKUP($F$16,IF($F$13=$C$48,$B$67:$O$83,IF($F$13=$C$49,$B$93:$O$109,IF($F$13=$C$50,$B$118:$O$134,IF($F$13=$C$51,$B$143:$O$159,IF($F$13=$C$52,$B$168:$O$181,IF($F$13=$C$53,$B$193:$O$206)))))),6,0)</f>
        <v>0</v>
      </c>
      <c r="H59" s="100">
        <f>VLOOKUP($F$16,IF($F$13=$C$48,$B$67:$O$83,IF($F$13=$C$49,$B$93:$O$109,IF($F$13=$C$50,$B$118:$O$134,IF($F$13=$C$51,$B$143:$O$159,IF($F$13=$C$52,$B$168:$O$181,IF($F$13=$C$53,$B$193:$O$206)))))),7,0)</f>
        <v>0</v>
      </c>
      <c r="I59" s="100">
        <f>VLOOKUP($F$16,IF($F$13=$C$48,$B$67:$O$83,IF($F$13=$C$49,$B$93:$O$109,IF($F$13=$C$50,$B$118:$O$134,IF($F$13=$C$51,$B$143:$O$159,IF($F$13=$C$52,$B$168:$O$181,IF($F$13=$C$53,$B$193:$O$206)))))),8,0)</f>
        <v>0</v>
      </c>
      <c r="J59" s="100">
        <f>VLOOKUP($F$16,IF($F$13=$C$48,$B$67:$O$83,IF($F$13=$C$49,$B$93:$O$109,IF($F$13=$C$50,$B$118:$O$134,IF($F$13=$C$51,$B$143:$O$159,IF($F$13=$C$52,$B$168:$O$181,IF($F$13=$C$53,$B$193:$O$206)))))),9,0)</f>
        <v>8.5</v>
      </c>
      <c r="K59" s="100">
        <f>VLOOKUP($F$16,IF($F$13=$C$48,$B$67:$O$83,IF($F$13=$C$49,$B$93:$O$109,IF($F$13=$C$50,$B$118:$O$134,IF($F$13=$C$51,$B$143:$O$159,IF($F$13=$C$52,$B$168:$O$181,IF($F$13=$C$53,$B$193:$O$206)))))),10,0)</f>
        <v>0</v>
      </c>
      <c r="L59" s="100">
        <f>VLOOKUP($F$16,IF($F$13=$C$48,$B$67:$O$83,IF($F$13=$C$49,$B$93:$O$109,IF($F$13=$C$50,$B$118:$O$134,IF($F$13=$C$51,$B$143:$O$159,IF($F$13=$C$52,$B$168:$O$181,IF($F$13=$C$53,$B$193:$O$206)))))),11,0)</f>
        <v>6.5</v>
      </c>
      <c r="M59" s="100">
        <f>VLOOKUP($F$16,IF($F$13=$C$48,$B$67:$O$83,IF($F$13=$C$49,$B$93:$O$109,IF($F$13=$C$50,$B$118:$O$134,IF($F$13=$C$51,$B$143:$O$159,IF($F$13=$C$52,$B$168:$O$181,IF($F$13=$C$53,$B$193:$O$206)))))),12,0)</f>
        <v>0</v>
      </c>
      <c r="N59" s="100">
        <f>VLOOKUP($F$16,IF($F$13=$C$48,$B$67:$O$83,IF($F$13=$C$49,$B$93:$O$109,IF($F$13=$C$50,$B$118:$O$134,IF($F$13=$C$51,$B$143:$O$159,IF($F$13=$C$52,$B$168:$O$181,IF($F$13=$C$53,$B$193:$O$206)))))),13,0)</f>
        <v>7.1</v>
      </c>
      <c r="O59" s="100">
        <f>VLOOKUP($F$16,IF($F$13=$C$48,$B$67:$O$83,IF($F$13=$C$49,$B$93:$O$109,IF($F$13=$C$50,$B$118:$O$134,IF($F$13=$C$51,$B$143:$O$159,IF($F$13=$C$52,$B$168:$O$181,IF($F$13=$C$53,$B$193:$O$206)))))),14,0)</f>
      </c>
    </row>
    <row r="60" ht="15.75" hidden="1"/>
    <row r="61" spans="1:13" s="106" customFormat="1" ht="15" customHeight="1" hidden="1">
      <c r="A61" s="103"/>
      <c r="B61" s="104"/>
      <c r="C61" s="103" t="s">
        <v>28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</row>
    <row r="62" spans="1:3" s="106" customFormat="1" ht="15" customHeight="1" hidden="1">
      <c r="A62" s="107"/>
      <c r="B62" s="108"/>
      <c r="C62" s="107"/>
    </row>
    <row r="63" ht="15.75" hidden="1">
      <c r="A63" s="9" t="str">
        <f>C48</f>
        <v>Kinh tế vi mô</v>
      </c>
    </row>
    <row r="64" spans="1:15" s="1" customFormat="1" ht="63.75" customHeight="1" hidden="1">
      <c r="A64" s="157" t="s">
        <v>0</v>
      </c>
      <c r="B64" s="148" t="s">
        <v>40</v>
      </c>
      <c r="C64" s="151" t="s">
        <v>1</v>
      </c>
      <c r="D64" s="152"/>
      <c r="E64" s="157" t="s">
        <v>2</v>
      </c>
      <c r="F64" s="157" t="s">
        <v>3</v>
      </c>
      <c r="G64" s="158" t="s">
        <v>4</v>
      </c>
      <c r="H64" s="158" t="s">
        <v>5</v>
      </c>
      <c r="I64" s="158"/>
      <c r="J64" s="158" t="s">
        <v>6</v>
      </c>
      <c r="K64" s="158"/>
      <c r="L64" s="161" t="s">
        <v>7</v>
      </c>
      <c r="M64" s="162"/>
      <c r="N64" s="148" t="s">
        <v>8</v>
      </c>
      <c r="O64" s="148" t="s">
        <v>9</v>
      </c>
    </row>
    <row r="65" spans="1:15" s="1" customFormat="1" ht="15.75" hidden="1">
      <c r="A65" s="149"/>
      <c r="B65" s="149"/>
      <c r="C65" s="153"/>
      <c r="D65" s="154"/>
      <c r="E65" s="149"/>
      <c r="F65" s="149"/>
      <c r="G65" s="158"/>
      <c r="H65" s="92" t="s">
        <v>10</v>
      </c>
      <c r="I65" s="92" t="s">
        <v>11</v>
      </c>
      <c r="J65" s="92" t="s">
        <v>10</v>
      </c>
      <c r="K65" s="92" t="s">
        <v>11</v>
      </c>
      <c r="L65" s="93" t="s">
        <v>38</v>
      </c>
      <c r="M65" s="86" t="s">
        <v>39</v>
      </c>
      <c r="N65" s="159"/>
      <c r="O65" s="159"/>
    </row>
    <row r="66" spans="1:15" s="1" customFormat="1" ht="15.75" hidden="1">
      <c r="A66" s="150"/>
      <c r="B66" s="150"/>
      <c r="C66" s="155"/>
      <c r="D66" s="156"/>
      <c r="E66" s="150"/>
      <c r="F66" s="150"/>
      <c r="G66" s="86"/>
      <c r="H66" s="92"/>
      <c r="I66" s="92"/>
      <c r="J66" s="92"/>
      <c r="K66" s="92"/>
      <c r="L66" s="86"/>
      <c r="M66" s="86"/>
      <c r="N66" s="160"/>
      <c r="O66" s="160"/>
    </row>
    <row r="67" spans="1:18" s="1" customFormat="1" ht="16.5" hidden="1">
      <c r="A67" s="109">
        <v>1</v>
      </c>
      <c r="B67" s="110" t="s">
        <v>46</v>
      </c>
      <c r="C67" s="111" t="s">
        <v>47</v>
      </c>
      <c r="D67" s="112" t="s">
        <v>48</v>
      </c>
      <c r="E67" s="113">
        <v>35424</v>
      </c>
      <c r="F67" s="114" t="s">
        <v>43</v>
      </c>
      <c r="G67" s="115"/>
      <c r="H67" s="116"/>
      <c r="I67" s="116"/>
      <c r="J67" s="117"/>
      <c r="K67" s="117"/>
      <c r="L67" s="117"/>
      <c r="M67" s="118"/>
      <c r="N67" s="119">
        <f aca="true" t="shared" si="0" ref="N67:N83">ROUND(L67*0.7+J67*0.3,1)</f>
        <v>0</v>
      </c>
      <c r="O67" s="120" t="str">
        <f>IF(N67&lt;5,"Thi lại","")</f>
        <v>Thi lại</v>
      </c>
      <c r="Q67" s="115"/>
      <c r="R67" s="121"/>
    </row>
    <row r="68" spans="1:18" s="1" customFormat="1" ht="16.5" hidden="1">
      <c r="A68" s="109">
        <v>2</v>
      </c>
      <c r="B68" s="110" t="s">
        <v>49</v>
      </c>
      <c r="C68" s="111" t="s">
        <v>50</v>
      </c>
      <c r="D68" s="112" t="s">
        <v>51</v>
      </c>
      <c r="E68" s="113">
        <v>33254</v>
      </c>
      <c r="F68" s="117" t="s">
        <v>43</v>
      </c>
      <c r="G68" s="115"/>
      <c r="H68" s="116"/>
      <c r="I68" s="116"/>
      <c r="J68" s="117">
        <v>8.5</v>
      </c>
      <c r="K68" s="117"/>
      <c r="L68" s="117">
        <v>6.5</v>
      </c>
      <c r="M68" s="118"/>
      <c r="N68" s="119">
        <f t="shared" si="0"/>
        <v>7.1</v>
      </c>
      <c r="O68" s="120">
        <f aca="true" t="shared" si="1" ref="O68:O82">IF(N68&lt;5,"Thi lại","")</f>
      </c>
      <c r="Q68" s="115"/>
      <c r="R68" s="121"/>
    </row>
    <row r="69" spans="1:18" s="1" customFormat="1" ht="16.5" hidden="1">
      <c r="A69" s="109">
        <v>3</v>
      </c>
      <c r="B69" s="110" t="s">
        <v>56</v>
      </c>
      <c r="C69" s="122" t="s">
        <v>57</v>
      </c>
      <c r="D69" s="112" t="s">
        <v>58</v>
      </c>
      <c r="E69" s="123">
        <v>35704</v>
      </c>
      <c r="F69" s="124" t="s">
        <v>59</v>
      </c>
      <c r="G69" s="115"/>
      <c r="H69" s="116"/>
      <c r="I69" s="116"/>
      <c r="J69" s="117"/>
      <c r="K69" s="117"/>
      <c r="L69" s="117"/>
      <c r="M69" s="118"/>
      <c r="N69" s="119">
        <f t="shared" si="0"/>
        <v>0</v>
      </c>
      <c r="O69" s="120" t="str">
        <f t="shared" si="1"/>
        <v>Thi lại</v>
      </c>
      <c r="Q69" s="115"/>
      <c r="R69" s="121"/>
    </row>
    <row r="70" spans="1:18" s="1" customFormat="1" ht="16.5" hidden="1">
      <c r="A70" s="109">
        <v>4</v>
      </c>
      <c r="B70" s="110" t="s">
        <v>60</v>
      </c>
      <c r="C70" s="122" t="s">
        <v>61</v>
      </c>
      <c r="D70" s="112" t="s">
        <v>62</v>
      </c>
      <c r="E70" s="123">
        <v>35445</v>
      </c>
      <c r="F70" s="124" t="s">
        <v>43</v>
      </c>
      <c r="G70" s="115"/>
      <c r="H70" s="116"/>
      <c r="I70" s="116"/>
      <c r="J70" s="117"/>
      <c r="K70" s="117"/>
      <c r="L70" s="117"/>
      <c r="M70" s="118"/>
      <c r="N70" s="119">
        <f t="shared" si="0"/>
        <v>0</v>
      </c>
      <c r="O70" s="120" t="str">
        <f t="shared" si="1"/>
        <v>Thi lại</v>
      </c>
      <c r="Q70" s="115"/>
      <c r="R70" s="121"/>
    </row>
    <row r="71" spans="1:18" s="1" customFormat="1" ht="16.5" hidden="1">
      <c r="A71" s="109">
        <v>5</v>
      </c>
      <c r="B71" s="110" t="s">
        <v>52</v>
      </c>
      <c r="C71" s="111" t="s">
        <v>53</v>
      </c>
      <c r="D71" s="125" t="s">
        <v>54</v>
      </c>
      <c r="E71" s="113">
        <v>34913</v>
      </c>
      <c r="F71" s="117" t="s">
        <v>55</v>
      </c>
      <c r="G71" s="115"/>
      <c r="H71" s="116"/>
      <c r="I71" s="116"/>
      <c r="J71" s="117"/>
      <c r="K71" s="117"/>
      <c r="L71" s="117"/>
      <c r="M71" s="118"/>
      <c r="N71" s="119">
        <f t="shared" si="0"/>
        <v>0</v>
      </c>
      <c r="O71" s="120" t="s">
        <v>111</v>
      </c>
      <c r="Q71" s="115"/>
      <c r="R71" s="121"/>
    </row>
    <row r="72" spans="1:18" s="1" customFormat="1" ht="16.5" hidden="1">
      <c r="A72" s="109">
        <v>6</v>
      </c>
      <c r="B72" s="110" t="s">
        <v>63</v>
      </c>
      <c r="C72" s="111" t="s">
        <v>64</v>
      </c>
      <c r="D72" s="112" t="s">
        <v>65</v>
      </c>
      <c r="E72" s="113">
        <v>34991</v>
      </c>
      <c r="F72" s="117" t="s">
        <v>43</v>
      </c>
      <c r="G72" s="115"/>
      <c r="H72" s="116"/>
      <c r="I72" s="116"/>
      <c r="J72" s="117">
        <v>8.5</v>
      </c>
      <c r="K72" s="117"/>
      <c r="L72" s="117">
        <v>8.5</v>
      </c>
      <c r="M72" s="118"/>
      <c r="N72" s="119">
        <f t="shared" si="0"/>
        <v>8.5</v>
      </c>
      <c r="O72" s="120">
        <f t="shared" si="1"/>
      </c>
      <c r="Q72" s="115"/>
      <c r="R72" s="121"/>
    </row>
    <row r="73" spans="1:18" s="1" customFormat="1" ht="16.5" hidden="1">
      <c r="A73" s="109">
        <v>7</v>
      </c>
      <c r="B73" s="126" t="s">
        <v>66</v>
      </c>
      <c r="C73" s="127" t="s">
        <v>67</v>
      </c>
      <c r="D73" s="112" t="s">
        <v>68</v>
      </c>
      <c r="E73" s="128">
        <v>33050</v>
      </c>
      <c r="F73" s="129" t="s">
        <v>69</v>
      </c>
      <c r="G73" s="115"/>
      <c r="H73" s="116"/>
      <c r="I73" s="116"/>
      <c r="J73" s="129">
        <v>9</v>
      </c>
      <c r="K73" s="129"/>
      <c r="L73" s="129">
        <v>6</v>
      </c>
      <c r="M73" s="118"/>
      <c r="N73" s="119">
        <f t="shared" si="0"/>
        <v>6.9</v>
      </c>
      <c r="O73" s="120">
        <f t="shared" si="1"/>
      </c>
      <c r="Q73" s="115"/>
      <c r="R73" s="121"/>
    </row>
    <row r="74" spans="1:18" s="1" customFormat="1" ht="16.5" hidden="1">
      <c r="A74" s="109">
        <v>8</v>
      </c>
      <c r="B74" s="126" t="s">
        <v>71</v>
      </c>
      <c r="C74" s="127" t="s">
        <v>72</v>
      </c>
      <c r="D74" s="125" t="s">
        <v>73</v>
      </c>
      <c r="E74" s="128">
        <v>35558</v>
      </c>
      <c r="F74" s="129" t="s">
        <v>74</v>
      </c>
      <c r="G74" s="115"/>
      <c r="H74" s="116"/>
      <c r="I74" s="116"/>
      <c r="J74" s="129">
        <v>7</v>
      </c>
      <c r="K74" s="129"/>
      <c r="L74" s="129">
        <v>2</v>
      </c>
      <c r="M74" s="118"/>
      <c r="N74" s="119">
        <f>ROUND(L74*0.7+J74*0.3,1)</f>
        <v>3.5</v>
      </c>
      <c r="O74" s="120" t="str">
        <f>IF(N74&lt;5,"Thi lại","")</f>
        <v>Thi lại</v>
      </c>
      <c r="Q74" s="115"/>
      <c r="R74" s="121"/>
    </row>
    <row r="75" spans="1:18" s="1" customFormat="1" ht="16.5" hidden="1">
      <c r="A75" s="109">
        <v>9</v>
      </c>
      <c r="B75" s="126" t="s">
        <v>75</v>
      </c>
      <c r="C75" s="127" t="s">
        <v>79</v>
      </c>
      <c r="D75" s="112" t="s">
        <v>76</v>
      </c>
      <c r="E75" s="128">
        <v>34718</v>
      </c>
      <c r="F75" s="129" t="s">
        <v>43</v>
      </c>
      <c r="G75" s="115"/>
      <c r="H75" s="116"/>
      <c r="I75" s="116"/>
      <c r="J75" s="129">
        <v>9</v>
      </c>
      <c r="K75" s="129"/>
      <c r="L75" s="129">
        <v>7.5</v>
      </c>
      <c r="M75" s="118"/>
      <c r="N75" s="119">
        <f t="shared" si="0"/>
        <v>8</v>
      </c>
      <c r="O75" s="120">
        <f t="shared" si="1"/>
      </c>
      <c r="Q75" s="115"/>
      <c r="R75" s="121"/>
    </row>
    <row r="76" spans="1:18" s="1" customFormat="1" ht="16.5" hidden="1">
      <c r="A76" s="109">
        <v>10</v>
      </c>
      <c r="B76" s="126" t="s">
        <v>77</v>
      </c>
      <c r="C76" s="127" t="s">
        <v>80</v>
      </c>
      <c r="D76" s="112" t="s">
        <v>78</v>
      </c>
      <c r="E76" s="128">
        <v>35834</v>
      </c>
      <c r="F76" s="130" t="s">
        <v>43</v>
      </c>
      <c r="G76" s="115"/>
      <c r="H76" s="116"/>
      <c r="I76" s="116"/>
      <c r="J76" s="129"/>
      <c r="K76" s="129"/>
      <c r="L76" s="129"/>
      <c r="M76" s="118"/>
      <c r="N76" s="119">
        <f t="shared" si="0"/>
        <v>0</v>
      </c>
      <c r="O76" s="120" t="str">
        <f t="shared" si="1"/>
        <v>Thi lại</v>
      </c>
      <c r="Q76" s="115"/>
      <c r="R76" s="121"/>
    </row>
    <row r="77" spans="1:18" s="1" customFormat="1" ht="16.5" hidden="1">
      <c r="A77" s="109">
        <v>11</v>
      </c>
      <c r="B77" s="126" t="s">
        <v>81</v>
      </c>
      <c r="C77" s="127" t="s">
        <v>82</v>
      </c>
      <c r="D77" s="112" t="s">
        <v>83</v>
      </c>
      <c r="E77" s="128">
        <v>35089</v>
      </c>
      <c r="F77" s="130" t="s">
        <v>43</v>
      </c>
      <c r="G77" s="115"/>
      <c r="H77" s="116"/>
      <c r="I77" s="116"/>
      <c r="J77" s="129"/>
      <c r="K77" s="129"/>
      <c r="L77" s="129"/>
      <c r="M77" s="118"/>
      <c r="N77" s="119">
        <f t="shared" si="0"/>
        <v>0</v>
      </c>
      <c r="O77" s="120" t="str">
        <f t="shared" si="1"/>
        <v>Thi lại</v>
      </c>
      <c r="Q77" s="115"/>
      <c r="R77" s="121"/>
    </row>
    <row r="78" spans="1:18" s="1" customFormat="1" ht="16.5" hidden="1">
      <c r="A78" s="109">
        <v>12</v>
      </c>
      <c r="B78" s="126" t="s">
        <v>84</v>
      </c>
      <c r="C78" s="127" t="s">
        <v>85</v>
      </c>
      <c r="D78" s="125" t="s">
        <v>86</v>
      </c>
      <c r="E78" s="128">
        <v>35908</v>
      </c>
      <c r="F78" s="129" t="s">
        <v>43</v>
      </c>
      <c r="G78" s="115"/>
      <c r="H78" s="116"/>
      <c r="I78" s="116"/>
      <c r="J78" s="129"/>
      <c r="K78" s="129"/>
      <c r="L78" s="129"/>
      <c r="M78" s="118"/>
      <c r="N78" s="119">
        <f t="shared" si="0"/>
        <v>0</v>
      </c>
      <c r="O78" s="120" t="s">
        <v>111</v>
      </c>
      <c r="Q78" s="115"/>
      <c r="R78" s="121"/>
    </row>
    <row r="79" spans="1:18" s="1" customFormat="1" ht="16.5" hidden="1">
      <c r="A79" s="109">
        <v>13</v>
      </c>
      <c r="B79" s="126" t="s">
        <v>87</v>
      </c>
      <c r="C79" s="127" t="s">
        <v>88</v>
      </c>
      <c r="D79" s="112" t="s">
        <v>89</v>
      </c>
      <c r="E79" s="128">
        <v>36017</v>
      </c>
      <c r="F79" s="130" t="s">
        <v>90</v>
      </c>
      <c r="G79" s="115"/>
      <c r="H79" s="116"/>
      <c r="I79" s="116"/>
      <c r="J79" s="129"/>
      <c r="K79" s="129"/>
      <c r="L79" s="129"/>
      <c r="M79" s="118"/>
      <c r="N79" s="119">
        <f t="shared" si="0"/>
        <v>0</v>
      </c>
      <c r="O79" s="120" t="str">
        <f t="shared" si="1"/>
        <v>Thi lại</v>
      </c>
      <c r="Q79" s="115"/>
      <c r="R79" s="121"/>
    </row>
    <row r="80" spans="1:18" s="1" customFormat="1" ht="16.5" hidden="1">
      <c r="A80" s="109">
        <v>14</v>
      </c>
      <c r="B80" s="126" t="s">
        <v>91</v>
      </c>
      <c r="C80" s="127" t="s">
        <v>92</v>
      </c>
      <c r="D80" s="112" t="s">
        <v>93</v>
      </c>
      <c r="E80" s="128">
        <v>36104</v>
      </c>
      <c r="F80" s="129" t="s">
        <v>43</v>
      </c>
      <c r="G80" s="115"/>
      <c r="H80" s="116"/>
      <c r="I80" s="116"/>
      <c r="J80" s="129">
        <v>8</v>
      </c>
      <c r="K80" s="129"/>
      <c r="L80" s="129">
        <v>3.5</v>
      </c>
      <c r="M80" s="118"/>
      <c r="N80" s="119">
        <f t="shared" si="0"/>
        <v>4.9</v>
      </c>
      <c r="O80" s="120" t="str">
        <f t="shared" si="1"/>
        <v>Thi lại</v>
      </c>
      <c r="Q80" s="115"/>
      <c r="R80" s="121"/>
    </row>
    <row r="81" spans="1:18" s="1" customFormat="1" ht="16.5" hidden="1">
      <c r="A81" s="109">
        <v>15</v>
      </c>
      <c r="B81" s="126" t="s">
        <v>94</v>
      </c>
      <c r="C81" s="127" t="s">
        <v>95</v>
      </c>
      <c r="D81" s="112" t="s">
        <v>96</v>
      </c>
      <c r="E81" s="128">
        <v>35410</v>
      </c>
      <c r="F81" s="129" t="s">
        <v>43</v>
      </c>
      <c r="G81" s="115"/>
      <c r="H81" s="116"/>
      <c r="I81" s="116"/>
      <c r="J81" s="129">
        <v>8</v>
      </c>
      <c r="K81" s="129"/>
      <c r="L81" s="129">
        <v>4</v>
      </c>
      <c r="M81" s="118"/>
      <c r="N81" s="119">
        <f t="shared" si="0"/>
        <v>5.2</v>
      </c>
      <c r="O81" s="120">
        <f t="shared" si="1"/>
      </c>
      <c r="Q81" s="115"/>
      <c r="R81" s="121"/>
    </row>
    <row r="82" spans="1:18" s="1" customFormat="1" ht="16.5" hidden="1">
      <c r="A82" s="109">
        <v>16</v>
      </c>
      <c r="B82" s="126" t="s">
        <v>97</v>
      </c>
      <c r="C82" s="127" t="s">
        <v>98</v>
      </c>
      <c r="D82" s="112" t="s">
        <v>99</v>
      </c>
      <c r="E82" s="128">
        <v>42648</v>
      </c>
      <c r="F82" s="130" t="s">
        <v>43</v>
      </c>
      <c r="G82" s="115"/>
      <c r="H82" s="116"/>
      <c r="I82" s="116"/>
      <c r="J82" s="129"/>
      <c r="K82" s="129"/>
      <c r="L82" s="129"/>
      <c r="M82" s="118"/>
      <c r="N82" s="119">
        <f t="shared" si="0"/>
        <v>0</v>
      </c>
      <c r="O82" s="120" t="str">
        <f t="shared" si="1"/>
        <v>Thi lại</v>
      </c>
      <c r="Q82" s="115"/>
      <c r="R82" s="121"/>
    </row>
    <row r="83" spans="1:18" s="1" customFormat="1" ht="16.5" hidden="1">
      <c r="A83" s="109">
        <v>17</v>
      </c>
      <c r="B83" s="131" t="s">
        <v>100</v>
      </c>
      <c r="C83" s="132" t="s">
        <v>101</v>
      </c>
      <c r="D83" s="125" t="s">
        <v>102</v>
      </c>
      <c r="E83" s="133">
        <v>42665</v>
      </c>
      <c r="F83" s="134" t="s">
        <v>43</v>
      </c>
      <c r="G83" s="115"/>
      <c r="H83" s="116"/>
      <c r="I83" s="116"/>
      <c r="J83" s="129"/>
      <c r="K83" s="129"/>
      <c r="L83" s="129"/>
      <c r="M83" s="118"/>
      <c r="N83" s="119">
        <f t="shared" si="0"/>
        <v>0</v>
      </c>
      <c r="O83" s="120" t="s">
        <v>111</v>
      </c>
      <c r="Q83" s="115"/>
      <c r="R83" s="121"/>
    </row>
    <row r="84" spans="1:18" s="1" customFormat="1" ht="15.75" hidden="1">
      <c r="A84" s="9"/>
      <c r="B84" s="9"/>
      <c r="C84" s="9"/>
      <c r="D84" s="9"/>
      <c r="E84" s="101"/>
      <c r="F84" s="12"/>
      <c r="G84" s="9"/>
      <c r="H84" s="58"/>
      <c r="I84" s="58"/>
      <c r="J84" s="58"/>
      <c r="K84" s="102"/>
      <c r="L84" s="9"/>
      <c r="M84" s="9"/>
      <c r="N84" s="8"/>
      <c r="O84" s="8"/>
      <c r="Q84" s="135"/>
      <c r="R84" s="135"/>
    </row>
    <row r="85" spans="17:18" ht="15.75" hidden="1">
      <c r="Q85" s="135"/>
      <c r="R85" s="135"/>
    </row>
    <row r="86" ht="15.75" hidden="1"/>
    <row r="87" ht="15.75" hidden="1"/>
    <row r="88" ht="15.75" hidden="1"/>
    <row r="89" ht="15.75" hidden="1">
      <c r="A89" s="9" t="str">
        <f>C49</f>
        <v>Nguyên lý thống kê</v>
      </c>
    </row>
    <row r="90" spans="1:15" s="1" customFormat="1" ht="63.75" customHeight="1" hidden="1">
      <c r="A90" s="157" t="s">
        <v>0</v>
      </c>
      <c r="B90" s="82" t="s">
        <v>40</v>
      </c>
      <c r="C90" s="83" t="s">
        <v>1</v>
      </c>
      <c r="D90" s="84"/>
      <c r="E90" s="85" t="s">
        <v>2</v>
      </c>
      <c r="F90" s="85" t="s">
        <v>3</v>
      </c>
      <c r="G90" s="86" t="s">
        <v>4</v>
      </c>
      <c r="H90" s="86" t="s">
        <v>5</v>
      </c>
      <c r="I90" s="86"/>
      <c r="J90" s="86" t="s">
        <v>6</v>
      </c>
      <c r="K90" s="86"/>
      <c r="L90" s="87" t="s">
        <v>7</v>
      </c>
      <c r="M90" s="88"/>
      <c r="N90" s="82" t="s">
        <v>8</v>
      </c>
      <c r="O90" s="82" t="s">
        <v>9</v>
      </c>
    </row>
    <row r="91" spans="1:15" s="1" customFormat="1" ht="15.75" hidden="1">
      <c r="A91" s="149"/>
      <c r="B91" s="89"/>
      <c r="C91" s="90"/>
      <c r="D91" s="91"/>
      <c r="E91" s="89"/>
      <c r="F91" s="89"/>
      <c r="G91" s="86"/>
      <c r="H91" s="92" t="s">
        <v>10</v>
      </c>
      <c r="I91" s="92" t="s">
        <v>11</v>
      </c>
      <c r="J91" s="92" t="s">
        <v>10</v>
      </c>
      <c r="K91" s="92" t="s">
        <v>11</v>
      </c>
      <c r="L91" s="93" t="s">
        <v>38</v>
      </c>
      <c r="M91" s="86" t="s">
        <v>39</v>
      </c>
      <c r="N91" s="94"/>
      <c r="O91" s="94"/>
    </row>
    <row r="92" spans="1:15" s="1" customFormat="1" ht="15.75" hidden="1">
      <c r="A92" s="150"/>
      <c r="B92" s="95"/>
      <c r="C92" s="96"/>
      <c r="D92" s="97"/>
      <c r="E92" s="95"/>
      <c r="F92" s="95"/>
      <c r="G92" s="86"/>
      <c r="H92" s="92"/>
      <c r="I92" s="92"/>
      <c r="J92" s="92"/>
      <c r="K92" s="92"/>
      <c r="L92" s="86"/>
      <c r="M92" s="86"/>
      <c r="N92" s="98"/>
      <c r="O92" s="98"/>
    </row>
    <row r="93" spans="1:18" s="1" customFormat="1" ht="15.75" hidden="1">
      <c r="A93" s="136">
        <v>1</v>
      </c>
      <c r="B93" s="137" t="str">
        <f aca="true" t="shared" si="2" ref="B93:F102">B67</f>
        <v>CN-2310-K53</v>
      </c>
      <c r="C93" s="138" t="str">
        <f t="shared" si="2"/>
        <v>Nguyễn văn</v>
      </c>
      <c r="D93" s="112" t="str">
        <f t="shared" si="2"/>
        <v>Hùng</v>
      </c>
      <c r="E93" s="139">
        <f t="shared" si="2"/>
        <v>35424</v>
      </c>
      <c r="F93" s="114" t="str">
        <f t="shared" si="2"/>
        <v>BRVT</v>
      </c>
      <c r="G93" s="116"/>
      <c r="H93" s="140"/>
      <c r="I93" s="116"/>
      <c r="J93" s="117"/>
      <c r="K93" s="117"/>
      <c r="L93" s="117"/>
      <c r="M93" s="116"/>
      <c r="N93" s="119">
        <f>ROUND(L93*0.7+J93*0.3,1)</f>
        <v>0</v>
      </c>
      <c r="O93" s="120" t="str">
        <f>IF(N93&lt;5,"Thi lại","")</f>
        <v>Thi lại</v>
      </c>
      <c r="Q93" s="115"/>
      <c r="R93" s="121"/>
    </row>
    <row r="94" spans="1:18" s="1" customFormat="1" ht="15.75" hidden="1">
      <c r="A94" s="136">
        <v>2</v>
      </c>
      <c r="B94" s="137" t="str">
        <f t="shared" si="2"/>
        <v>KT-2311-K53</v>
      </c>
      <c r="C94" s="138" t="str">
        <f t="shared" si="2"/>
        <v>Trần Thị Hồng</v>
      </c>
      <c r="D94" s="112" t="str">
        <f t="shared" si="2"/>
        <v>Tốt</v>
      </c>
      <c r="E94" s="139">
        <f t="shared" si="2"/>
        <v>33254</v>
      </c>
      <c r="F94" s="117" t="str">
        <f t="shared" si="2"/>
        <v>BRVT</v>
      </c>
      <c r="G94" s="116"/>
      <c r="H94" s="140"/>
      <c r="I94" s="116"/>
      <c r="J94" s="117">
        <v>8.5</v>
      </c>
      <c r="K94" s="117"/>
      <c r="L94" s="117">
        <v>9.5</v>
      </c>
      <c r="M94" s="116"/>
      <c r="N94" s="119">
        <f aca="true" t="shared" si="3" ref="N94:N109">ROUND(L94*0.7+J94*0.3,1)</f>
        <v>9.2</v>
      </c>
      <c r="O94" s="120">
        <f aca="true" t="shared" si="4" ref="O94:O108">IF(N94&lt;5,"Thi lại","")</f>
      </c>
      <c r="Q94" s="115"/>
      <c r="R94" s="121"/>
    </row>
    <row r="95" spans="1:18" s="1" customFormat="1" ht="15.75" hidden="1">
      <c r="A95" s="136">
        <v>3</v>
      </c>
      <c r="B95" s="137" t="str">
        <f t="shared" si="2"/>
        <v>KT-2292-K51</v>
      </c>
      <c r="C95" s="138" t="str">
        <f t="shared" si="2"/>
        <v>Nguyễn Quỳnh</v>
      </c>
      <c r="D95" s="112" t="str">
        <f t="shared" si="2"/>
        <v>Ánh</v>
      </c>
      <c r="E95" s="139">
        <f t="shared" si="2"/>
        <v>35704</v>
      </c>
      <c r="F95" s="124" t="str">
        <f t="shared" si="2"/>
        <v>Quảng Ngãi</v>
      </c>
      <c r="G95" s="116"/>
      <c r="H95" s="140"/>
      <c r="I95" s="116"/>
      <c r="J95" s="117"/>
      <c r="K95" s="117"/>
      <c r="L95" s="117"/>
      <c r="M95" s="116"/>
      <c r="N95" s="119">
        <f t="shared" si="3"/>
        <v>0</v>
      </c>
      <c r="O95" s="120" t="str">
        <f t="shared" si="4"/>
        <v>Thi lại</v>
      </c>
      <c r="Q95" s="115"/>
      <c r="R95" s="121"/>
    </row>
    <row r="96" spans="1:18" s="1" customFormat="1" ht="15.75" hidden="1">
      <c r="A96" s="136">
        <v>4</v>
      </c>
      <c r="B96" s="137" t="str">
        <f t="shared" si="2"/>
        <v>KT-2293-K51</v>
      </c>
      <c r="C96" s="138" t="str">
        <f t="shared" si="2"/>
        <v>Nguyễn Trần Tiến Hồng</v>
      </c>
      <c r="D96" s="112" t="str">
        <f t="shared" si="2"/>
        <v>Phú</v>
      </c>
      <c r="E96" s="139">
        <f t="shared" si="2"/>
        <v>35445</v>
      </c>
      <c r="F96" s="124" t="str">
        <f t="shared" si="2"/>
        <v>BRVT</v>
      </c>
      <c r="G96" s="116"/>
      <c r="H96" s="140"/>
      <c r="I96" s="116"/>
      <c r="J96" s="117"/>
      <c r="K96" s="117"/>
      <c r="L96" s="117"/>
      <c r="M96" s="116"/>
      <c r="N96" s="119">
        <f t="shared" si="3"/>
        <v>0</v>
      </c>
      <c r="O96" s="120" t="str">
        <f t="shared" si="4"/>
        <v>Thi lại</v>
      </c>
      <c r="Q96" s="115"/>
      <c r="R96" s="121"/>
    </row>
    <row r="97" spans="1:18" s="1" customFormat="1" ht="15.75" hidden="1">
      <c r="A97" s="136">
        <v>5</v>
      </c>
      <c r="B97" s="137" t="str">
        <f t="shared" si="2"/>
        <v>KT-2312-K53</v>
      </c>
      <c r="C97" s="138" t="str">
        <f t="shared" si="2"/>
        <v>Đỗ Quốc</v>
      </c>
      <c r="D97" s="125" t="str">
        <f t="shared" si="2"/>
        <v>Trung</v>
      </c>
      <c r="E97" s="139">
        <f t="shared" si="2"/>
        <v>34913</v>
      </c>
      <c r="F97" s="117" t="str">
        <f t="shared" si="2"/>
        <v>Tây Ninh</v>
      </c>
      <c r="G97" s="116"/>
      <c r="H97" s="140"/>
      <c r="I97" s="116"/>
      <c r="J97" s="117"/>
      <c r="K97" s="117"/>
      <c r="L97" s="117"/>
      <c r="M97" s="116"/>
      <c r="N97" s="119">
        <f t="shared" si="3"/>
        <v>0</v>
      </c>
      <c r="O97" s="120" t="s">
        <v>111</v>
      </c>
      <c r="Q97" s="115"/>
      <c r="R97" s="121"/>
    </row>
    <row r="98" spans="1:18" s="1" customFormat="1" ht="15.75" hidden="1">
      <c r="A98" s="136">
        <v>6</v>
      </c>
      <c r="B98" s="137" t="str">
        <f t="shared" si="2"/>
        <v>KT-2323-K53</v>
      </c>
      <c r="C98" s="138" t="str">
        <f t="shared" si="2"/>
        <v>Nguyễn Thị Thu</v>
      </c>
      <c r="D98" s="112" t="str">
        <f t="shared" si="2"/>
        <v>Huyền</v>
      </c>
      <c r="E98" s="139">
        <f t="shared" si="2"/>
        <v>34991</v>
      </c>
      <c r="F98" s="117" t="str">
        <f t="shared" si="2"/>
        <v>BRVT</v>
      </c>
      <c r="G98" s="116"/>
      <c r="H98" s="140"/>
      <c r="I98" s="116"/>
      <c r="J98" s="117">
        <v>9</v>
      </c>
      <c r="K98" s="117"/>
      <c r="L98" s="117">
        <v>9.5</v>
      </c>
      <c r="M98" s="116"/>
      <c r="N98" s="119">
        <f t="shared" si="3"/>
        <v>9.4</v>
      </c>
      <c r="O98" s="120">
        <f t="shared" si="4"/>
      </c>
      <c r="Q98" s="115"/>
      <c r="R98" s="121"/>
    </row>
    <row r="99" spans="1:18" s="1" customFormat="1" ht="15.75" hidden="1">
      <c r="A99" s="136">
        <v>7</v>
      </c>
      <c r="B99" s="137" t="str">
        <f t="shared" si="2"/>
        <v>CN-2324-K53</v>
      </c>
      <c r="C99" s="138" t="str">
        <f t="shared" si="2"/>
        <v>Lý Thành</v>
      </c>
      <c r="D99" s="112" t="str">
        <f t="shared" si="2"/>
        <v>Hưng</v>
      </c>
      <c r="E99" s="139">
        <f t="shared" si="2"/>
        <v>33050</v>
      </c>
      <c r="F99" s="129" t="str">
        <f t="shared" si="2"/>
        <v>Sóc Trăng</v>
      </c>
      <c r="G99" s="116"/>
      <c r="H99" s="140"/>
      <c r="I99" s="116"/>
      <c r="J99" s="129">
        <v>9.5</v>
      </c>
      <c r="K99" s="129"/>
      <c r="L99" s="129">
        <v>5.5</v>
      </c>
      <c r="M99" s="116"/>
      <c r="N99" s="119">
        <f t="shared" si="3"/>
        <v>6.7</v>
      </c>
      <c r="O99" s="120">
        <f t="shared" si="4"/>
      </c>
      <c r="Q99" s="115"/>
      <c r="R99" s="121"/>
    </row>
    <row r="100" spans="1:18" s="1" customFormat="1" ht="15.75" hidden="1">
      <c r="A100" s="136">
        <v>8</v>
      </c>
      <c r="B100" s="137" t="str">
        <f t="shared" si="2"/>
        <v>KT-2327-K53</v>
      </c>
      <c r="C100" s="138" t="str">
        <f t="shared" si="2"/>
        <v> Phạm Thị Thanh</v>
      </c>
      <c r="D100" s="125" t="str">
        <f t="shared" si="2"/>
        <v>Hà</v>
      </c>
      <c r="E100" s="139">
        <f t="shared" si="2"/>
        <v>35558</v>
      </c>
      <c r="F100" s="129" t="str">
        <f t="shared" si="2"/>
        <v>BR-VT</v>
      </c>
      <c r="G100" s="116"/>
      <c r="H100" s="140"/>
      <c r="I100" s="116"/>
      <c r="J100" s="129">
        <v>7</v>
      </c>
      <c r="K100" s="129"/>
      <c r="L100" s="129">
        <v>5</v>
      </c>
      <c r="M100" s="116"/>
      <c r="N100" s="119">
        <f t="shared" si="3"/>
        <v>5.6</v>
      </c>
      <c r="O100" s="120">
        <f t="shared" si="4"/>
      </c>
      <c r="Q100" s="115"/>
      <c r="R100" s="121"/>
    </row>
    <row r="101" spans="1:18" s="1" customFormat="1" ht="15.75" hidden="1">
      <c r="A101" s="136">
        <v>9</v>
      </c>
      <c r="B101" s="137" t="str">
        <f t="shared" si="2"/>
        <v>KT-2337-K53</v>
      </c>
      <c r="C101" s="138" t="str">
        <f t="shared" si="2"/>
        <v>Võ Ngọc</v>
      </c>
      <c r="D101" s="112" t="str">
        <f t="shared" si="2"/>
        <v>Xuân</v>
      </c>
      <c r="E101" s="139">
        <f t="shared" si="2"/>
        <v>34718</v>
      </c>
      <c r="F101" s="129" t="str">
        <f t="shared" si="2"/>
        <v>BRVT</v>
      </c>
      <c r="G101" s="116"/>
      <c r="H101" s="140"/>
      <c r="I101" s="116"/>
      <c r="J101" s="129">
        <v>8.5</v>
      </c>
      <c r="K101" s="129"/>
      <c r="L101" s="129">
        <v>9.5</v>
      </c>
      <c r="M101" s="116"/>
      <c r="N101" s="119">
        <f t="shared" si="3"/>
        <v>9.2</v>
      </c>
      <c r="O101" s="120">
        <f t="shared" si="4"/>
      </c>
      <c r="Q101" s="115"/>
      <c r="R101" s="121"/>
    </row>
    <row r="102" spans="1:18" s="1" customFormat="1" ht="15.75" hidden="1">
      <c r="A102" s="136">
        <v>10</v>
      </c>
      <c r="B102" s="137" t="str">
        <f t="shared" si="2"/>
        <v>KT-2338-K53</v>
      </c>
      <c r="C102" s="138" t="str">
        <f t="shared" si="2"/>
        <v>Lê Thị Xuân</v>
      </c>
      <c r="D102" s="112" t="str">
        <f t="shared" si="2"/>
        <v>Hương</v>
      </c>
      <c r="E102" s="139">
        <f t="shared" si="2"/>
        <v>35834</v>
      </c>
      <c r="F102" s="130" t="str">
        <f t="shared" si="2"/>
        <v>BRVT</v>
      </c>
      <c r="G102" s="116"/>
      <c r="H102" s="140"/>
      <c r="I102" s="116"/>
      <c r="J102" s="129"/>
      <c r="K102" s="129"/>
      <c r="L102" s="129"/>
      <c r="M102" s="116"/>
      <c r="N102" s="119">
        <f t="shared" si="3"/>
        <v>0</v>
      </c>
      <c r="O102" s="120" t="str">
        <f t="shared" si="4"/>
        <v>Thi lại</v>
      </c>
      <c r="Q102" s="115"/>
      <c r="R102" s="121"/>
    </row>
    <row r="103" spans="1:18" s="1" customFormat="1" ht="15.75" hidden="1">
      <c r="A103" s="136">
        <v>11</v>
      </c>
      <c r="B103" s="137" t="str">
        <f aca="true" t="shared" si="5" ref="B103:F109">B77</f>
        <v>KT-2340-K53</v>
      </c>
      <c r="C103" s="138" t="str">
        <f t="shared" si="5"/>
        <v>Tiêu Kim</v>
      </c>
      <c r="D103" s="112" t="str">
        <f t="shared" si="5"/>
        <v>Hoa</v>
      </c>
      <c r="E103" s="139">
        <f t="shared" si="5"/>
        <v>35089</v>
      </c>
      <c r="F103" s="130" t="str">
        <f t="shared" si="5"/>
        <v>BRVT</v>
      </c>
      <c r="G103" s="116"/>
      <c r="H103" s="140"/>
      <c r="I103" s="116"/>
      <c r="J103" s="129"/>
      <c r="K103" s="129"/>
      <c r="L103" s="129"/>
      <c r="M103" s="116"/>
      <c r="N103" s="119">
        <f t="shared" si="3"/>
        <v>0</v>
      </c>
      <c r="O103" s="120" t="str">
        <f t="shared" si="4"/>
        <v>Thi lại</v>
      </c>
      <c r="Q103" s="115"/>
      <c r="R103" s="121"/>
    </row>
    <row r="104" spans="1:18" s="1" customFormat="1" ht="15.75" hidden="1">
      <c r="A104" s="136">
        <v>12</v>
      </c>
      <c r="B104" s="137" t="str">
        <f t="shared" si="5"/>
        <v>KT-2341-K53</v>
      </c>
      <c r="C104" s="138" t="str">
        <f t="shared" si="5"/>
        <v>Lê Gia</v>
      </c>
      <c r="D104" s="125" t="str">
        <f t="shared" si="5"/>
        <v>Huy</v>
      </c>
      <c r="E104" s="139">
        <f t="shared" si="5"/>
        <v>35908</v>
      </c>
      <c r="F104" s="129" t="str">
        <f t="shared" si="5"/>
        <v>BRVT</v>
      </c>
      <c r="G104" s="116"/>
      <c r="H104" s="140"/>
      <c r="I104" s="116"/>
      <c r="J104" s="129"/>
      <c r="K104" s="129"/>
      <c r="L104" s="129"/>
      <c r="M104" s="116"/>
      <c r="N104" s="119">
        <f t="shared" si="3"/>
        <v>0</v>
      </c>
      <c r="O104" s="120" t="s">
        <v>111</v>
      </c>
      <c r="Q104" s="115"/>
      <c r="R104" s="121"/>
    </row>
    <row r="105" spans="1:18" s="1" customFormat="1" ht="15.75" hidden="1">
      <c r="A105" s="136">
        <v>13</v>
      </c>
      <c r="B105" s="137" t="str">
        <f t="shared" si="5"/>
        <v>KT-2342-K53</v>
      </c>
      <c r="C105" s="138" t="str">
        <f t="shared" si="5"/>
        <v>Hồ Thị</v>
      </c>
      <c r="D105" s="112" t="str">
        <f t="shared" si="5"/>
        <v>Kiều</v>
      </c>
      <c r="E105" s="139">
        <f t="shared" si="5"/>
        <v>36017</v>
      </c>
      <c r="F105" s="130" t="str">
        <f t="shared" si="5"/>
        <v>Hà Tĩnh</v>
      </c>
      <c r="G105" s="116"/>
      <c r="H105" s="140"/>
      <c r="I105" s="116"/>
      <c r="J105" s="129"/>
      <c r="K105" s="129"/>
      <c r="L105" s="129"/>
      <c r="M105" s="116"/>
      <c r="N105" s="119">
        <f t="shared" si="3"/>
        <v>0</v>
      </c>
      <c r="O105" s="120" t="str">
        <f t="shared" si="4"/>
        <v>Thi lại</v>
      </c>
      <c r="Q105" s="115"/>
      <c r="R105" s="121"/>
    </row>
    <row r="106" spans="1:18" s="1" customFormat="1" ht="15.75" hidden="1">
      <c r="A106" s="136">
        <v>14</v>
      </c>
      <c r="B106" s="137" t="str">
        <f t="shared" si="5"/>
        <v>KT-2343-K53</v>
      </c>
      <c r="C106" s="138" t="str">
        <f t="shared" si="5"/>
        <v>Hồ Thị Yến</v>
      </c>
      <c r="D106" s="112" t="str">
        <f t="shared" si="5"/>
        <v>Nhi</v>
      </c>
      <c r="E106" s="139">
        <f t="shared" si="5"/>
        <v>36104</v>
      </c>
      <c r="F106" s="129" t="str">
        <f t="shared" si="5"/>
        <v>BRVT</v>
      </c>
      <c r="G106" s="116"/>
      <c r="H106" s="140"/>
      <c r="I106" s="116"/>
      <c r="J106" s="129">
        <v>9</v>
      </c>
      <c r="K106" s="129"/>
      <c r="L106" s="129">
        <v>5.5</v>
      </c>
      <c r="M106" s="116"/>
      <c r="N106" s="119">
        <f t="shared" si="3"/>
        <v>6.6</v>
      </c>
      <c r="O106" s="120">
        <f t="shared" si="4"/>
      </c>
      <c r="Q106" s="115"/>
      <c r="R106" s="121"/>
    </row>
    <row r="107" spans="1:18" s="1" customFormat="1" ht="15.75" hidden="1">
      <c r="A107" s="136">
        <v>15</v>
      </c>
      <c r="B107" s="137" t="str">
        <f t="shared" si="5"/>
        <v>KT-2344-K53</v>
      </c>
      <c r="C107" s="138" t="str">
        <f t="shared" si="5"/>
        <v>Bùi Thị Huỳnh</v>
      </c>
      <c r="D107" s="112" t="str">
        <f t="shared" si="5"/>
        <v>Trang</v>
      </c>
      <c r="E107" s="139">
        <f t="shared" si="5"/>
        <v>35410</v>
      </c>
      <c r="F107" s="129" t="str">
        <f t="shared" si="5"/>
        <v>BRVT</v>
      </c>
      <c r="G107" s="116"/>
      <c r="H107" s="140"/>
      <c r="I107" s="116"/>
      <c r="J107" s="129">
        <v>8.5</v>
      </c>
      <c r="K107" s="129"/>
      <c r="L107" s="129">
        <v>5</v>
      </c>
      <c r="M107" s="116"/>
      <c r="N107" s="119">
        <f t="shared" si="3"/>
        <v>6.1</v>
      </c>
      <c r="O107" s="120">
        <f t="shared" si="4"/>
      </c>
      <c r="Q107" s="115"/>
      <c r="R107" s="121"/>
    </row>
    <row r="108" spans="1:18" s="1" customFormat="1" ht="15.75" hidden="1">
      <c r="A108" s="136">
        <v>16</v>
      </c>
      <c r="B108" s="137" t="str">
        <f t="shared" si="5"/>
        <v>KT-2347-K53</v>
      </c>
      <c r="C108" s="138" t="str">
        <f t="shared" si="5"/>
        <v>Lê Thị Mỹ</v>
      </c>
      <c r="D108" s="112" t="str">
        <f t="shared" si="5"/>
        <v>Chi</v>
      </c>
      <c r="E108" s="139">
        <f t="shared" si="5"/>
        <v>42648</v>
      </c>
      <c r="F108" s="130" t="str">
        <f t="shared" si="5"/>
        <v>BRVT</v>
      </c>
      <c r="G108" s="116"/>
      <c r="H108" s="140"/>
      <c r="I108" s="116"/>
      <c r="J108" s="129"/>
      <c r="K108" s="129"/>
      <c r="L108" s="129"/>
      <c r="M108" s="116"/>
      <c r="N108" s="119">
        <f t="shared" si="3"/>
        <v>0</v>
      </c>
      <c r="O108" s="120" t="str">
        <f t="shared" si="4"/>
        <v>Thi lại</v>
      </c>
      <c r="Q108" s="115"/>
      <c r="R108" s="121"/>
    </row>
    <row r="109" spans="1:18" s="1" customFormat="1" ht="15.75" hidden="1">
      <c r="A109" s="136">
        <v>17</v>
      </c>
      <c r="B109" s="137" t="str">
        <f t="shared" si="5"/>
        <v>QT-2348-K53</v>
      </c>
      <c r="C109" s="138" t="str">
        <f t="shared" si="5"/>
        <v>Nguyễn Kiều Hoàn</v>
      </c>
      <c r="D109" s="125" t="str">
        <f t="shared" si="5"/>
        <v>Thanh</v>
      </c>
      <c r="E109" s="139">
        <f t="shared" si="5"/>
        <v>42665</v>
      </c>
      <c r="F109" s="134" t="str">
        <f t="shared" si="5"/>
        <v>BRVT</v>
      </c>
      <c r="G109" s="116"/>
      <c r="H109" s="140"/>
      <c r="I109" s="116"/>
      <c r="J109" s="129"/>
      <c r="K109" s="129"/>
      <c r="L109" s="129"/>
      <c r="M109" s="116"/>
      <c r="N109" s="119">
        <f t="shared" si="3"/>
        <v>0</v>
      </c>
      <c r="O109" s="120" t="s">
        <v>111</v>
      </c>
      <c r="Q109" s="115"/>
      <c r="R109" s="121"/>
    </row>
    <row r="110" spans="10:18" ht="15.75" hidden="1">
      <c r="J110" s="129"/>
      <c r="K110" s="129"/>
      <c r="L110" s="129"/>
      <c r="Q110" s="141"/>
      <c r="R110" s="141"/>
    </row>
    <row r="111" spans="10:18" ht="15.75" hidden="1">
      <c r="J111" s="129"/>
      <c r="K111" s="129"/>
      <c r="L111" s="129"/>
      <c r="Q111" s="141"/>
      <c r="R111" s="141"/>
    </row>
    <row r="112" spans="10:12" ht="15.75" hidden="1">
      <c r="J112" s="129"/>
      <c r="K112" s="129"/>
      <c r="L112" s="129"/>
    </row>
    <row r="113" ht="15.75" hidden="1"/>
    <row r="114" ht="15.75" hidden="1">
      <c r="A114" s="9" t="str">
        <f>C50</f>
        <v>Nguyên lý kế toán</v>
      </c>
    </row>
    <row r="115" spans="1:15" s="1" customFormat="1" ht="63.75" customHeight="1" hidden="1">
      <c r="A115" s="157" t="s">
        <v>0</v>
      </c>
      <c r="B115" s="82" t="s">
        <v>40</v>
      </c>
      <c r="C115" s="83" t="s">
        <v>1</v>
      </c>
      <c r="D115" s="84"/>
      <c r="E115" s="85" t="s">
        <v>2</v>
      </c>
      <c r="F115" s="85" t="s">
        <v>3</v>
      </c>
      <c r="G115" s="86" t="s">
        <v>4</v>
      </c>
      <c r="H115" s="86" t="s">
        <v>5</v>
      </c>
      <c r="I115" s="86"/>
      <c r="J115" s="86" t="s">
        <v>6</v>
      </c>
      <c r="K115" s="86"/>
      <c r="L115" s="87" t="s">
        <v>7</v>
      </c>
      <c r="M115" s="88"/>
      <c r="N115" s="82" t="s">
        <v>8</v>
      </c>
      <c r="O115" s="82" t="s">
        <v>9</v>
      </c>
    </row>
    <row r="116" spans="1:15" s="1" customFormat="1" ht="15.75" hidden="1">
      <c r="A116" s="149"/>
      <c r="B116" s="89"/>
      <c r="C116" s="90"/>
      <c r="D116" s="91"/>
      <c r="E116" s="89"/>
      <c r="F116" s="89"/>
      <c r="G116" s="86"/>
      <c r="H116" s="92" t="s">
        <v>10</v>
      </c>
      <c r="I116" s="92" t="s">
        <v>11</v>
      </c>
      <c r="J116" s="92" t="s">
        <v>10</v>
      </c>
      <c r="K116" s="92" t="s">
        <v>11</v>
      </c>
      <c r="L116" s="93" t="s">
        <v>38</v>
      </c>
      <c r="M116" s="86" t="s">
        <v>39</v>
      </c>
      <c r="N116" s="94"/>
      <c r="O116" s="94"/>
    </row>
    <row r="117" spans="1:15" s="1" customFormat="1" ht="15.75" hidden="1">
      <c r="A117" s="150"/>
      <c r="B117" s="95"/>
      <c r="C117" s="96"/>
      <c r="D117" s="97"/>
      <c r="E117" s="95"/>
      <c r="F117" s="95"/>
      <c r="G117" s="86"/>
      <c r="H117" s="92"/>
      <c r="I117" s="92"/>
      <c r="J117" s="92"/>
      <c r="K117" s="92"/>
      <c r="L117" s="86"/>
      <c r="M117" s="86"/>
      <c r="N117" s="98"/>
      <c r="O117" s="98"/>
    </row>
    <row r="118" spans="1:18" s="1" customFormat="1" ht="15.75" hidden="1">
      <c r="A118" s="136">
        <v>1</v>
      </c>
      <c r="B118" s="137" t="str">
        <f aca="true" t="shared" si="6" ref="B118:F127">B67</f>
        <v>CN-2310-K53</v>
      </c>
      <c r="C118" s="138" t="str">
        <f t="shared" si="6"/>
        <v>Nguyễn văn</v>
      </c>
      <c r="D118" s="112" t="str">
        <f t="shared" si="6"/>
        <v>Hùng</v>
      </c>
      <c r="E118" s="139">
        <f t="shared" si="6"/>
        <v>35424</v>
      </c>
      <c r="F118" s="114" t="str">
        <f t="shared" si="6"/>
        <v>BRVT</v>
      </c>
      <c r="G118" s="116"/>
      <c r="H118" s="116"/>
      <c r="I118" s="116"/>
      <c r="J118" s="117"/>
      <c r="K118" s="117"/>
      <c r="L118" s="117"/>
      <c r="M118" s="116"/>
      <c r="N118" s="119">
        <f>ROUND(L118*0.7+J118*0.3,1)</f>
        <v>0</v>
      </c>
      <c r="O118" s="120" t="str">
        <f>IF(N118&lt;5,"Thi lại","")</f>
        <v>Thi lại</v>
      </c>
      <c r="Q118" s="142"/>
      <c r="R118" s="142"/>
    </row>
    <row r="119" spans="1:18" s="1" customFormat="1" ht="15.75" hidden="1">
      <c r="A119" s="136">
        <v>2</v>
      </c>
      <c r="B119" s="137" t="str">
        <f t="shared" si="6"/>
        <v>KT-2311-K53</v>
      </c>
      <c r="C119" s="138" t="str">
        <f t="shared" si="6"/>
        <v>Trần Thị Hồng</v>
      </c>
      <c r="D119" s="112" t="str">
        <f t="shared" si="6"/>
        <v>Tốt</v>
      </c>
      <c r="E119" s="139">
        <f t="shared" si="6"/>
        <v>33254</v>
      </c>
      <c r="F119" s="117" t="str">
        <f t="shared" si="6"/>
        <v>BRVT</v>
      </c>
      <c r="G119" s="116"/>
      <c r="H119" s="116"/>
      <c r="I119" s="116"/>
      <c r="J119" s="117">
        <v>9.5</v>
      </c>
      <c r="K119" s="117"/>
      <c r="L119" s="117">
        <v>6</v>
      </c>
      <c r="M119" s="116"/>
      <c r="N119" s="119">
        <f aca="true" t="shared" si="7" ref="N119:N134">ROUND(L119*0.7+J119*0.3,1)</f>
        <v>7.1</v>
      </c>
      <c r="O119" s="120">
        <f aca="true" t="shared" si="8" ref="O119:O133">IF(N119&lt;5,"Thi lại","")</f>
      </c>
      <c r="Q119" s="143"/>
      <c r="R119" s="143"/>
    </row>
    <row r="120" spans="1:18" s="1" customFormat="1" ht="15.75" hidden="1">
      <c r="A120" s="136">
        <v>3</v>
      </c>
      <c r="B120" s="137" t="str">
        <f t="shared" si="6"/>
        <v>KT-2292-K51</v>
      </c>
      <c r="C120" s="138" t="str">
        <f t="shared" si="6"/>
        <v>Nguyễn Quỳnh</v>
      </c>
      <c r="D120" s="112" t="str">
        <f t="shared" si="6"/>
        <v>Ánh</v>
      </c>
      <c r="E120" s="139">
        <f t="shared" si="6"/>
        <v>35704</v>
      </c>
      <c r="F120" s="124" t="str">
        <f t="shared" si="6"/>
        <v>Quảng Ngãi</v>
      </c>
      <c r="G120" s="116"/>
      <c r="H120" s="116"/>
      <c r="I120" s="116"/>
      <c r="J120" s="117"/>
      <c r="K120" s="117"/>
      <c r="L120" s="117"/>
      <c r="M120" s="116"/>
      <c r="N120" s="119">
        <f t="shared" si="7"/>
        <v>0</v>
      </c>
      <c r="O120" s="120" t="str">
        <f t="shared" si="8"/>
        <v>Thi lại</v>
      </c>
      <c r="Q120" s="143"/>
      <c r="R120" s="143"/>
    </row>
    <row r="121" spans="1:18" s="1" customFormat="1" ht="15.75" hidden="1">
      <c r="A121" s="136">
        <v>4</v>
      </c>
      <c r="B121" s="137" t="str">
        <f t="shared" si="6"/>
        <v>KT-2293-K51</v>
      </c>
      <c r="C121" s="138" t="str">
        <f t="shared" si="6"/>
        <v>Nguyễn Trần Tiến Hồng</v>
      </c>
      <c r="D121" s="112" t="str">
        <f t="shared" si="6"/>
        <v>Phú</v>
      </c>
      <c r="E121" s="139">
        <f t="shared" si="6"/>
        <v>35445</v>
      </c>
      <c r="F121" s="124" t="str">
        <f t="shared" si="6"/>
        <v>BRVT</v>
      </c>
      <c r="G121" s="116"/>
      <c r="H121" s="116"/>
      <c r="I121" s="116"/>
      <c r="J121" s="117"/>
      <c r="K121" s="117"/>
      <c r="L121" s="117"/>
      <c r="M121" s="116"/>
      <c r="N121" s="119">
        <f t="shared" si="7"/>
        <v>0</v>
      </c>
      <c r="O121" s="120" t="str">
        <f t="shared" si="8"/>
        <v>Thi lại</v>
      </c>
      <c r="Q121" s="143"/>
      <c r="R121" s="143"/>
    </row>
    <row r="122" spans="1:18" s="1" customFormat="1" ht="15.75" hidden="1">
      <c r="A122" s="136">
        <v>5</v>
      </c>
      <c r="B122" s="137" t="str">
        <f t="shared" si="6"/>
        <v>KT-2312-K53</v>
      </c>
      <c r="C122" s="138" t="str">
        <f t="shared" si="6"/>
        <v>Đỗ Quốc</v>
      </c>
      <c r="D122" s="125" t="str">
        <f t="shared" si="6"/>
        <v>Trung</v>
      </c>
      <c r="E122" s="139">
        <f t="shared" si="6"/>
        <v>34913</v>
      </c>
      <c r="F122" s="117" t="str">
        <f t="shared" si="6"/>
        <v>Tây Ninh</v>
      </c>
      <c r="G122" s="116"/>
      <c r="H122" s="116"/>
      <c r="I122" s="116"/>
      <c r="J122" s="117"/>
      <c r="K122" s="117"/>
      <c r="L122" s="117"/>
      <c r="M122" s="116"/>
      <c r="N122" s="119">
        <f t="shared" si="7"/>
        <v>0</v>
      </c>
      <c r="O122" s="120" t="s">
        <v>111</v>
      </c>
      <c r="Q122" s="143"/>
      <c r="R122" s="143"/>
    </row>
    <row r="123" spans="1:18" s="1" customFormat="1" ht="15.75" hidden="1">
      <c r="A123" s="136">
        <v>6</v>
      </c>
      <c r="B123" s="137" t="str">
        <f t="shared" si="6"/>
        <v>KT-2323-K53</v>
      </c>
      <c r="C123" s="138" t="str">
        <f t="shared" si="6"/>
        <v>Nguyễn Thị Thu</v>
      </c>
      <c r="D123" s="112" t="str">
        <f t="shared" si="6"/>
        <v>Huyền</v>
      </c>
      <c r="E123" s="139">
        <f t="shared" si="6"/>
        <v>34991</v>
      </c>
      <c r="F123" s="117" t="str">
        <f t="shared" si="6"/>
        <v>BRVT</v>
      </c>
      <c r="G123" s="116"/>
      <c r="H123" s="116"/>
      <c r="I123" s="116"/>
      <c r="J123" s="117">
        <v>9</v>
      </c>
      <c r="K123" s="117"/>
      <c r="L123" s="117">
        <v>6.5</v>
      </c>
      <c r="M123" s="116"/>
      <c r="N123" s="119">
        <f t="shared" si="7"/>
        <v>7.3</v>
      </c>
      <c r="O123" s="120">
        <f t="shared" si="8"/>
      </c>
      <c r="Q123" s="143"/>
      <c r="R123" s="143"/>
    </row>
    <row r="124" spans="1:18" s="1" customFormat="1" ht="15.75" hidden="1">
      <c r="A124" s="136">
        <v>7</v>
      </c>
      <c r="B124" s="137" t="str">
        <f t="shared" si="6"/>
        <v>CN-2324-K53</v>
      </c>
      <c r="C124" s="138" t="str">
        <f t="shared" si="6"/>
        <v>Lý Thành</v>
      </c>
      <c r="D124" s="112" t="str">
        <f t="shared" si="6"/>
        <v>Hưng</v>
      </c>
      <c r="E124" s="139">
        <f t="shared" si="6"/>
        <v>33050</v>
      </c>
      <c r="F124" s="129" t="str">
        <f t="shared" si="6"/>
        <v>Sóc Trăng</v>
      </c>
      <c r="G124" s="116"/>
      <c r="H124" s="116"/>
      <c r="I124" s="116"/>
      <c r="J124" s="129">
        <v>9.5</v>
      </c>
      <c r="K124" s="129"/>
      <c r="L124" s="129">
        <v>7</v>
      </c>
      <c r="M124" s="116"/>
      <c r="N124" s="119">
        <f t="shared" si="7"/>
        <v>7.8</v>
      </c>
      <c r="O124" s="120">
        <f t="shared" si="8"/>
      </c>
      <c r="Q124" s="143"/>
      <c r="R124" s="143"/>
    </row>
    <row r="125" spans="1:18" s="1" customFormat="1" ht="15.75" hidden="1">
      <c r="A125" s="136">
        <v>8</v>
      </c>
      <c r="B125" s="137" t="str">
        <f t="shared" si="6"/>
        <v>KT-2327-K53</v>
      </c>
      <c r="C125" s="138" t="str">
        <f t="shared" si="6"/>
        <v> Phạm Thị Thanh</v>
      </c>
      <c r="D125" s="125" t="str">
        <f t="shared" si="6"/>
        <v>Hà</v>
      </c>
      <c r="E125" s="139">
        <f t="shared" si="6"/>
        <v>35558</v>
      </c>
      <c r="F125" s="129" t="str">
        <f t="shared" si="6"/>
        <v>BR-VT</v>
      </c>
      <c r="G125" s="116"/>
      <c r="H125" s="116"/>
      <c r="I125" s="116"/>
      <c r="J125" s="129">
        <v>5</v>
      </c>
      <c r="K125" s="129"/>
      <c r="L125" s="129">
        <v>2.5</v>
      </c>
      <c r="M125" s="116"/>
      <c r="N125" s="119">
        <f t="shared" si="7"/>
        <v>3.3</v>
      </c>
      <c r="O125" s="120" t="str">
        <f t="shared" si="8"/>
        <v>Thi lại</v>
      </c>
      <c r="Q125" s="143"/>
      <c r="R125" s="143"/>
    </row>
    <row r="126" spans="1:18" s="1" customFormat="1" ht="15.75" hidden="1">
      <c r="A126" s="136">
        <v>9</v>
      </c>
      <c r="B126" s="137" t="str">
        <f t="shared" si="6"/>
        <v>KT-2337-K53</v>
      </c>
      <c r="C126" s="138" t="str">
        <f t="shared" si="6"/>
        <v>Võ Ngọc</v>
      </c>
      <c r="D126" s="112" t="str">
        <f t="shared" si="6"/>
        <v>Xuân</v>
      </c>
      <c r="E126" s="139">
        <f t="shared" si="6"/>
        <v>34718</v>
      </c>
      <c r="F126" s="129" t="str">
        <f t="shared" si="6"/>
        <v>BRVT</v>
      </c>
      <c r="G126" s="116"/>
      <c r="H126" s="116"/>
      <c r="I126" s="116"/>
      <c r="J126" s="129">
        <v>7.5</v>
      </c>
      <c r="K126" s="129"/>
      <c r="L126" s="129">
        <v>7</v>
      </c>
      <c r="M126" s="116"/>
      <c r="N126" s="119">
        <f t="shared" si="7"/>
        <v>7.2</v>
      </c>
      <c r="O126" s="120">
        <f t="shared" si="8"/>
      </c>
      <c r="Q126" s="143"/>
      <c r="R126" s="143"/>
    </row>
    <row r="127" spans="1:18" s="1" customFormat="1" ht="15.75" hidden="1">
      <c r="A127" s="136">
        <v>10</v>
      </c>
      <c r="B127" s="137" t="str">
        <f t="shared" si="6"/>
        <v>KT-2338-K53</v>
      </c>
      <c r="C127" s="138" t="str">
        <f t="shared" si="6"/>
        <v>Lê Thị Xuân</v>
      </c>
      <c r="D127" s="112" t="str">
        <f t="shared" si="6"/>
        <v>Hương</v>
      </c>
      <c r="E127" s="139">
        <f t="shared" si="6"/>
        <v>35834</v>
      </c>
      <c r="F127" s="130" t="str">
        <f t="shared" si="6"/>
        <v>BRVT</v>
      </c>
      <c r="G127" s="116"/>
      <c r="H127" s="116"/>
      <c r="I127" s="116"/>
      <c r="J127" s="129"/>
      <c r="K127" s="129"/>
      <c r="L127" s="129"/>
      <c r="M127" s="116"/>
      <c r="N127" s="119">
        <f t="shared" si="7"/>
        <v>0</v>
      </c>
      <c r="O127" s="120" t="str">
        <f t="shared" si="8"/>
        <v>Thi lại</v>
      </c>
      <c r="Q127" s="143"/>
      <c r="R127" s="143"/>
    </row>
    <row r="128" spans="1:18" s="1" customFormat="1" ht="15.75" hidden="1">
      <c r="A128" s="136">
        <v>11</v>
      </c>
      <c r="B128" s="137" t="str">
        <f aca="true" t="shared" si="9" ref="B128:F130">B77</f>
        <v>KT-2340-K53</v>
      </c>
      <c r="C128" s="138" t="str">
        <f t="shared" si="9"/>
        <v>Tiêu Kim</v>
      </c>
      <c r="D128" s="112" t="str">
        <f t="shared" si="9"/>
        <v>Hoa</v>
      </c>
      <c r="E128" s="139">
        <f t="shared" si="9"/>
        <v>35089</v>
      </c>
      <c r="F128" s="130" t="str">
        <f t="shared" si="9"/>
        <v>BRVT</v>
      </c>
      <c r="G128" s="116"/>
      <c r="H128" s="116"/>
      <c r="I128" s="116"/>
      <c r="J128" s="129"/>
      <c r="K128" s="129"/>
      <c r="L128" s="129"/>
      <c r="M128" s="116"/>
      <c r="N128" s="119">
        <f t="shared" si="7"/>
        <v>0</v>
      </c>
      <c r="O128" s="120" t="str">
        <f t="shared" si="8"/>
        <v>Thi lại</v>
      </c>
      <c r="Q128" s="143"/>
      <c r="R128" s="143"/>
    </row>
    <row r="129" spans="1:18" s="1" customFormat="1" ht="15.75" hidden="1">
      <c r="A129" s="136">
        <v>12</v>
      </c>
      <c r="B129" s="137" t="str">
        <f t="shared" si="9"/>
        <v>KT-2341-K53</v>
      </c>
      <c r="C129" s="138" t="str">
        <f t="shared" si="9"/>
        <v>Lê Gia</v>
      </c>
      <c r="D129" s="125" t="str">
        <f t="shared" si="9"/>
        <v>Huy</v>
      </c>
      <c r="E129" s="139">
        <f t="shared" si="9"/>
        <v>35908</v>
      </c>
      <c r="F129" s="129" t="str">
        <f t="shared" si="9"/>
        <v>BRVT</v>
      </c>
      <c r="G129" s="116"/>
      <c r="H129" s="116"/>
      <c r="I129" s="116"/>
      <c r="J129" s="129"/>
      <c r="K129" s="129"/>
      <c r="L129" s="129"/>
      <c r="M129" s="116"/>
      <c r="N129" s="119">
        <f t="shared" si="7"/>
        <v>0</v>
      </c>
      <c r="O129" s="120" t="s">
        <v>111</v>
      </c>
      <c r="Q129" s="143"/>
      <c r="R129" s="143"/>
    </row>
    <row r="130" spans="1:18" s="1" customFormat="1" ht="15.75" hidden="1">
      <c r="A130" s="136">
        <v>13</v>
      </c>
      <c r="B130" s="137" t="str">
        <f t="shared" si="9"/>
        <v>KT-2342-K53</v>
      </c>
      <c r="C130" s="138" t="str">
        <f t="shared" si="9"/>
        <v>Hồ Thị</v>
      </c>
      <c r="D130" s="112" t="str">
        <f t="shared" si="9"/>
        <v>Kiều</v>
      </c>
      <c r="E130" s="139">
        <f t="shared" si="9"/>
        <v>36017</v>
      </c>
      <c r="F130" s="130" t="str">
        <f t="shared" si="9"/>
        <v>Hà Tĩnh</v>
      </c>
      <c r="G130" s="116"/>
      <c r="H130" s="116"/>
      <c r="I130" s="116"/>
      <c r="J130" s="129"/>
      <c r="K130" s="129"/>
      <c r="L130" s="129"/>
      <c r="M130" s="116"/>
      <c r="N130" s="119">
        <f t="shared" si="7"/>
        <v>0</v>
      </c>
      <c r="O130" s="120" t="str">
        <f t="shared" si="8"/>
        <v>Thi lại</v>
      </c>
      <c r="Q130" s="143"/>
      <c r="R130" s="143"/>
    </row>
    <row r="131" spans="1:18" s="1" customFormat="1" ht="15.75" hidden="1">
      <c r="A131" s="136">
        <v>14</v>
      </c>
      <c r="B131" s="137" t="str">
        <f aca="true" t="shared" si="10" ref="B131:F134">B80</f>
        <v>KT-2343-K53</v>
      </c>
      <c r="C131" s="138" t="str">
        <f t="shared" si="10"/>
        <v>Hồ Thị Yến</v>
      </c>
      <c r="D131" s="112" t="str">
        <f t="shared" si="10"/>
        <v>Nhi</v>
      </c>
      <c r="E131" s="139">
        <f t="shared" si="10"/>
        <v>36104</v>
      </c>
      <c r="F131" s="129" t="str">
        <f t="shared" si="10"/>
        <v>BRVT</v>
      </c>
      <c r="G131" s="116"/>
      <c r="H131" s="116"/>
      <c r="I131" s="116"/>
      <c r="J131" s="129">
        <v>7.5</v>
      </c>
      <c r="K131" s="129"/>
      <c r="L131" s="129">
        <v>4.5</v>
      </c>
      <c r="M131" s="116"/>
      <c r="N131" s="119">
        <f t="shared" si="7"/>
        <v>5.4</v>
      </c>
      <c r="O131" s="120">
        <f t="shared" si="8"/>
      </c>
      <c r="Q131" s="143"/>
      <c r="R131" s="143"/>
    </row>
    <row r="132" spans="1:18" s="1" customFormat="1" ht="15.75" hidden="1">
      <c r="A132" s="136">
        <v>15</v>
      </c>
      <c r="B132" s="137" t="str">
        <f t="shared" si="10"/>
        <v>KT-2344-K53</v>
      </c>
      <c r="C132" s="138" t="str">
        <f t="shared" si="10"/>
        <v>Bùi Thị Huỳnh</v>
      </c>
      <c r="D132" s="112" t="str">
        <f t="shared" si="10"/>
        <v>Trang</v>
      </c>
      <c r="E132" s="139">
        <f t="shared" si="10"/>
        <v>35410</v>
      </c>
      <c r="F132" s="129" t="str">
        <f t="shared" si="10"/>
        <v>BRVT</v>
      </c>
      <c r="G132" s="116"/>
      <c r="H132" s="116"/>
      <c r="I132" s="116"/>
      <c r="J132" s="129">
        <v>6.5</v>
      </c>
      <c r="K132" s="129"/>
      <c r="L132" s="129">
        <v>5</v>
      </c>
      <c r="M132" s="116"/>
      <c r="N132" s="119">
        <f t="shared" si="7"/>
        <v>5.5</v>
      </c>
      <c r="O132" s="120">
        <f t="shared" si="8"/>
      </c>
      <c r="Q132" s="143"/>
      <c r="R132" s="143"/>
    </row>
    <row r="133" spans="1:18" s="1" customFormat="1" ht="15.75" hidden="1">
      <c r="A133" s="136">
        <v>16</v>
      </c>
      <c r="B133" s="137" t="str">
        <f t="shared" si="10"/>
        <v>KT-2347-K53</v>
      </c>
      <c r="C133" s="138" t="str">
        <f t="shared" si="10"/>
        <v>Lê Thị Mỹ</v>
      </c>
      <c r="D133" s="112" t="str">
        <f t="shared" si="10"/>
        <v>Chi</v>
      </c>
      <c r="E133" s="139">
        <f t="shared" si="10"/>
        <v>42648</v>
      </c>
      <c r="F133" s="130" t="str">
        <f t="shared" si="10"/>
        <v>BRVT</v>
      </c>
      <c r="G133" s="116"/>
      <c r="H133" s="116"/>
      <c r="I133" s="116"/>
      <c r="J133" s="129"/>
      <c r="K133" s="129"/>
      <c r="L133" s="129"/>
      <c r="M133" s="116"/>
      <c r="N133" s="119">
        <f t="shared" si="7"/>
        <v>0</v>
      </c>
      <c r="O133" s="120" t="str">
        <f t="shared" si="8"/>
        <v>Thi lại</v>
      </c>
      <c r="Q133" s="143"/>
      <c r="R133" s="143"/>
    </row>
    <row r="134" spans="1:18" s="1" customFormat="1" ht="15.75" hidden="1">
      <c r="A134" s="136">
        <v>17</v>
      </c>
      <c r="B134" s="137" t="str">
        <f t="shared" si="10"/>
        <v>QT-2348-K53</v>
      </c>
      <c r="C134" s="138" t="str">
        <f t="shared" si="10"/>
        <v>Nguyễn Kiều Hoàn</v>
      </c>
      <c r="D134" s="125" t="str">
        <f t="shared" si="10"/>
        <v>Thanh</v>
      </c>
      <c r="E134" s="139">
        <f t="shared" si="10"/>
        <v>42665</v>
      </c>
      <c r="F134" s="134" t="str">
        <f t="shared" si="10"/>
        <v>BRVT</v>
      </c>
      <c r="G134" s="116"/>
      <c r="H134" s="116"/>
      <c r="I134" s="116"/>
      <c r="J134" s="129"/>
      <c r="K134" s="129"/>
      <c r="L134" s="129"/>
      <c r="M134" s="116"/>
      <c r="N134" s="119">
        <f t="shared" si="7"/>
        <v>0</v>
      </c>
      <c r="O134" s="120" t="s">
        <v>111</v>
      </c>
      <c r="Q134" s="143"/>
      <c r="R134" s="143"/>
    </row>
    <row r="135" ht="15.75" hidden="1"/>
    <row r="136" ht="15.75" hidden="1"/>
    <row r="137" ht="15.75" hidden="1"/>
    <row r="138" ht="15.75" hidden="1"/>
    <row r="139" ht="15.75" hidden="1">
      <c r="A139" s="9" t="str">
        <f>C51</f>
        <v>Tin học ( sinh viên vào sau)</v>
      </c>
    </row>
    <row r="140" spans="1:15" s="1" customFormat="1" ht="63.75" customHeight="1" hidden="1">
      <c r="A140" s="157" t="s">
        <v>0</v>
      </c>
      <c r="B140" s="82" t="s">
        <v>40</v>
      </c>
      <c r="C140" s="83" t="s">
        <v>1</v>
      </c>
      <c r="D140" s="84"/>
      <c r="E140" s="85" t="s">
        <v>2</v>
      </c>
      <c r="F140" s="85" t="s">
        <v>3</v>
      </c>
      <c r="G140" s="86" t="s">
        <v>4</v>
      </c>
      <c r="H140" s="86" t="s">
        <v>5</v>
      </c>
      <c r="I140" s="86"/>
      <c r="J140" s="86" t="s">
        <v>6</v>
      </c>
      <c r="K140" s="86"/>
      <c r="L140" s="87" t="s">
        <v>7</v>
      </c>
      <c r="M140" s="88"/>
      <c r="N140" s="82" t="s">
        <v>8</v>
      </c>
      <c r="O140" s="82" t="s">
        <v>9</v>
      </c>
    </row>
    <row r="141" spans="1:15" s="1" customFormat="1" ht="15.75" hidden="1">
      <c r="A141" s="149"/>
      <c r="B141" s="94"/>
      <c r="C141" s="90"/>
      <c r="D141" s="91"/>
      <c r="E141" s="89"/>
      <c r="F141" s="89"/>
      <c r="G141" s="86"/>
      <c r="H141" s="92" t="s">
        <v>10</v>
      </c>
      <c r="I141" s="92" t="s">
        <v>11</v>
      </c>
      <c r="J141" s="92" t="s">
        <v>10</v>
      </c>
      <c r="K141" s="92" t="s">
        <v>11</v>
      </c>
      <c r="L141" s="93" t="s">
        <v>38</v>
      </c>
      <c r="M141" s="86" t="s">
        <v>39</v>
      </c>
      <c r="N141" s="94"/>
      <c r="O141" s="94"/>
    </row>
    <row r="142" spans="1:15" s="1" customFormat="1" ht="15.75" hidden="1">
      <c r="A142" s="150"/>
      <c r="B142" s="98"/>
      <c r="C142" s="96"/>
      <c r="D142" s="97"/>
      <c r="E142" s="95"/>
      <c r="F142" s="95"/>
      <c r="G142" s="86"/>
      <c r="H142" s="92"/>
      <c r="I142" s="92"/>
      <c r="J142" s="92"/>
      <c r="K142" s="92"/>
      <c r="L142" s="86"/>
      <c r="M142" s="86"/>
      <c r="N142" s="98"/>
      <c r="O142" s="98"/>
    </row>
    <row r="143" spans="1:18" s="1" customFormat="1" ht="15.75" hidden="1">
      <c r="A143" s="136">
        <v>1</v>
      </c>
      <c r="B143" s="137" t="str">
        <f aca="true" t="shared" si="11" ref="B143:F152">B67</f>
        <v>CN-2310-K53</v>
      </c>
      <c r="C143" s="137" t="str">
        <f t="shared" si="11"/>
        <v>Nguyễn văn</v>
      </c>
      <c r="D143" s="112" t="str">
        <f t="shared" si="11"/>
        <v>Hùng</v>
      </c>
      <c r="E143" s="137">
        <f t="shared" si="11"/>
        <v>35424</v>
      </c>
      <c r="F143" s="137" t="str">
        <f t="shared" si="11"/>
        <v>BRVT</v>
      </c>
      <c r="G143" s="116"/>
      <c r="H143" s="116"/>
      <c r="I143" s="116"/>
      <c r="J143" s="117"/>
      <c r="K143" s="117"/>
      <c r="L143" s="117"/>
      <c r="M143" s="116"/>
      <c r="N143" s="119">
        <f>ROUND(L143*0.7+J143*0.3,1)</f>
        <v>0</v>
      </c>
      <c r="O143" s="120" t="str">
        <f>IF(N143&lt;5,"Thi lại","")</f>
        <v>Thi lại</v>
      </c>
      <c r="Q143" s="144"/>
      <c r="R143" s="142"/>
    </row>
    <row r="144" spans="1:18" s="1" customFormat="1" ht="15.75" hidden="1">
      <c r="A144" s="136">
        <v>2</v>
      </c>
      <c r="B144" s="137" t="str">
        <f t="shared" si="11"/>
        <v>KT-2311-K53</v>
      </c>
      <c r="C144" s="137" t="str">
        <f aca="true" t="shared" si="12" ref="C144:D152">C68</f>
        <v>Trần Thị Hồng</v>
      </c>
      <c r="D144" s="112" t="str">
        <f t="shared" si="12"/>
        <v>Tốt</v>
      </c>
      <c r="E144" s="137">
        <f t="shared" si="11"/>
        <v>33254</v>
      </c>
      <c r="F144" s="137" t="str">
        <f t="shared" si="11"/>
        <v>BRVT</v>
      </c>
      <c r="G144" s="116"/>
      <c r="H144" s="116"/>
      <c r="I144" s="116"/>
      <c r="J144" s="117"/>
      <c r="K144" s="117"/>
      <c r="L144" s="117"/>
      <c r="M144" s="116"/>
      <c r="N144" s="119">
        <f aca="true" t="shared" si="13" ref="N144:N159">ROUND(L144*0.7+J144*0.3,1)</f>
        <v>0</v>
      </c>
      <c r="O144" s="120" t="str">
        <f aca="true" t="shared" si="14" ref="O144:O158">IF(N144&lt;5,"Thi lại","")</f>
        <v>Thi lại</v>
      </c>
      <c r="Q144" s="144"/>
      <c r="R144" s="143"/>
    </row>
    <row r="145" spans="1:18" s="1" customFormat="1" ht="15.75" hidden="1">
      <c r="A145" s="136">
        <v>3</v>
      </c>
      <c r="B145" s="137" t="str">
        <f t="shared" si="11"/>
        <v>KT-2292-K51</v>
      </c>
      <c r="C145" s="137" t="str">
        <f t="shared" si="12"/>
        <v>Nguyễn Quỳnh</v>
      </c>
      <c r="D145" s="112" t="str">
        <f t="shared" si="12"/>
        <v>Ánh</v>
      </c>
      <c r="E145" s="137">
        <f t="shared" si="11"/>
        <v>35704</v>
      </c>
      <c r="F145" s="137" t="str">
        <f t="shared" si="11"/>
        <v>Quảng Ngãi</v>
      </c>
      <c r="G145" s="116"/>
      <c r="H145" s="116"/>
      <c r="I145" s="116"/>
      <c r="J145" s="117"/>
      <c r="K145" s="117"/>
      <c r="L145" s="117"/>
      <c r="M145" s="116"/>
      <c r="N145" s="119">
        <f t="shared" si="13"/>
        <v>0</v>
      </c>
      <c r="O145" s="120" t="str">
        <f t="shared" si="14"/>
        <v>Thi lại</v>
      </c>
      <c r="Q145" s="144"/>
      <c r="R145" s="143"/>
    </row>
    <row r="146" spans="1:18" s="1" customFormat="1" ht="15.75" hidden="1">
      <c r="A146" s="136">
        <v>4</v>
      </c>
      <c r="B146" s="137" t="str">
        <f t="shared" si="11"/>
        <v>KT-2293-K51</v>
      </c>
      <c r="C146" s="137" t="str">
        <f t="shared" si="12"/>
        <v>Nguyễn Trần Tiến Hồng</v>
      </c>
      <c r="D146" s="112" t="str">
        <f t="shared" si="12"/>
        <v>Phú</v>
      </c>
      <c r="E146" s="137">
        <f t="shared" si="11"/>
        <v>35445</v>
      </c>
      <c r="F146" s="137" t="str">
        <f t="shared" si="11"/>
        <v>BRVT</v>
      </c>
      <c r="G146" s="116"/>
      <c r="H146" s="116"/>
      <c r="I146" s="116"/>
      <c r="J146" s="117"/>
      <c r="K146" s="117"/>
      <c r="L146" s="117"/>
      <c r="M146" s="116"/>
      <c r="N146" s="119">
        <f t="shared" si="13"/>
        <v>0</v>
      </c>
      <c r="O146" s="120" t="str">
        <f t="shared" si="14"/>
        <v>Thi lại</v>
      </c>
      <c r="Q146" s="144"/>
      <c r="R146" s="143"/>
    </row>
    <row r="147" spans="1:18" s="1" customFormat="1" ht="15.75" hidden="1">
      <c r="A147" s="136">
        <v>5</v>
      </c>
      <c r="B147" s="137" t="str">
        <f t="shared" si="11"/>
        <v>KT-2312-K53</v>
      </c>
      <c r="C147" s="137" t="str">
        <f t="shared" si="12"/>
        <v>Đỗ Quốc</v>
      </c>
      <c r="D147" s="125" t="str">
        <f t="shared" si="12"/>
        <v>Trung</v>
      </c>
      <c r="E147" s="137">
        <f t="shared" si="11"/>
        <v>34913</v>
      </c>
      <c r="F147" s="137" t="str">
        <f t="shared" si="11"/>
        <v>Tây Ninh</v>
      </c>
      <c r="G147" s="116"/>
      <c r="H147" s="116"/>
      <c r="I147" s="116"/>
      <c r="J147" s="117"/>
      <c r="K147" s="117"/>
      <c r="L147" s="117"/>
      <c r="M147" s="116"/>
      <c r="N147" s="119">
        <f t="shared" si="13"/>
        <v>0</v>
      </c>
      <c r="O147" s="120" t="s">
        <v>111</v>
      </c>
      <c r="Q147" s="144"/>
      <c r="R147" s="143"/>
    </row>
    <row r="148" spans="1:18" s="1" customFormat="1" ht="15.75" hidden="1">
      <c r="A148" s="136">
        <v>6</v>
      </c>
      <c r="B148" s="137" t="str">
        <f t="shared" si="11"/>
        <v>KT-2323-K53</v>
      </c>
      <c r="C148" s="137" t="str">
        <f t="shared" si="12"/>
        <v>Nguyễn Thị Thu</v>
      </c>
      <c r="D148" s="112" t="str">
        <f t="shared" si="12"/>
        <v>Huyền</v>
      </c>
      <c r="E148" s="137">
        <f t="shared" si="11"/>
        <v>34991</v>
      </c>
      <c r="F148" s="137" t="str">
        <f t="shared" si="11"/>
        <v>BRVT</v>
      </c>
      <c r="G148" s="116"/>
      <c r="H148" s="116"/>
      <c r="I148" s="116"/>
      <c r="J148" s="117"/>
      <c r="K148" s="117"/>
      <c r="L148" s="117"/>
      <c r="M148" s="116"/>
      <c r="N148" s="119">
        <f t="shared" si="13"/>
        <v>0</v>
      </c>
      <c r="O148" s="120" t="str">
        <f t="shared" si="14"/>
        <v>Thi lại</v>
      </c>
      <c r="Q148" s="144"/>
      <c r="R148" s="143"/>
    </row>
    <row r="149" spans="1:18" s="1" customFormat="1" ht="15.75" hidden="1">
      <c r="A149" s="136">
        <v>7</v>
      </c>
      <c r="B149" s="137" t="str">
        <f t="shared" si="11"/>
        <v>CN-2324-K53</v>
      </c>
      <c r="C149" s="137" t="str">
        <f t="shared" si="12"/>
        <v>Lý Thành</v>
      </c>
      <c r="D149" s="112" t="str">
        <f t="shared" si="12"/>
        <v>Hưng</v>
      </c>
      <c r="E149" s="137">
        <f t="shared" si="11"/>
        <v>33050</v>
      </c>
      <c r="F149" s="137" t="str">
        <f t="shared" si="11"/>
        <v>Sóc Trăng</v>
      </c>
      <c r="G149" s="116"/>
      <c r="H149" s="116"/>
      <c r="I149" s="116"/>
      <c r="J149" s="129">
        <v>8</v>
      </c>
      <c r="K149" s="129"/>
      <c r="L149" s="129">
        <v>7.3</v>
      </c>
      <c r="M149" s="116"/>
      <c r="N149" s="119">
        <f t="shared" si="13"/>
        <v>7.5</v>
      </c>
      <c r="O149" s="120">
        <f t="shared" si="14"/>
      </c>
      <c r="Q149" s="144"/>
      <c r="R149" s="143"/>
    </row>
    <row r="150" spans="1:18" s="1" customFormat="1" ht="15.75" hidden="1">
      <c r="A150" s="136">
        <v>8</v>
      </c>
      <c r="B150" s="137" t="str">
        <f t="shared" si="11"/>
        <v>KT-2327-K53</v>
      </c>
      <c r="C150" s="137" t="str">
        <f t="shared" si="12"/>
        <v> Phạm Thị Thanh</v>
      </c>
      <c r="D150" s="125" t="str">
        <f t="shared" si="12"/>
        <v>Hà</v>
      </c>
      <c r="E150" s="137">
        <f t="shared" si="11"/>
        <v>35558</v>
      </c>
      <c r="F150" s="137" t="str">
        <f t="shared" si="11"/>
        <v>BR-VT</v>
      </c>
      <c r="G150" s="116"/>
      <c r="H150" s="116"/>
      <c r="I150" s="116"/>
      <c r="J150" s="129"/>
      <c r="K150" s="129"/>
      <c r="L150" s="129"/>
      <c r="M150" s="116"/>
      <c r="N150" s="119">
        <f t="shared" si="13"/>
        <v>0</v>
      </c>
      <c r="O150" s="120" t="str">
        <f t="shared" si="14"/>
        <v>Thi lại</v>
      </c>
      <c r="Q150" s="144"/>
      <c r="R150" s="143"/>
    </row>
    <row r="151" spans="1:18" s="1" customFormat="1" ht="15.75" hidden="1">
      <c r="A151" s="136">
        <v>9</v>
      </c>
      <c r="B151" s="137" t="str">
        <f t="shared" si="11"/>
        <v>KT-2337-K53</v>
      </c>
      <c r="C151" s="137" t="str">
        <f t="shared" si="12"/>
        <v>Võ Ngọc</v>
      </c>
      <c r="D151" s="112" t="str">
        <f t="shared" si="12"/>
        <v>Xuân</v>
      </c>
      <c r="E151" s="137">
        <f t="shared" si="11"/>
        <v>34718</v>
      </c>
      <c r="F151" s="137" t="str">
        <f t="shared" si="11"/>
        <v>BRVT</v>
      </c>
      <c r="G151" s="116"/>
      <c r="H151" s="116"/>
      <c r="I151" s="116"/>
      <c r="J151" s="129">
        <v>8</v>
      </c>
      <c r="K151" s="129"/>
      <c r="L151" s="129">
        <v>6.5</v>
      </c>
      <c r="M151" s="116"/>
      <c r="N151" s="119">
        <f t="shared" si="13"/>
        <v>7</v>
      </c>
      <c r="O151" s="120">
        <f t="shared" si="14"/>
      </c>
      <c r="Q151" s="144"/>
      <c r="R151" s="143"/>
    </row>
    <row r="152" spans="1:18" s="1" customFormat="1" ht="15.75" hidden="1">
      <c r="A152" s="136">
        <v>10</v>
      </c>
      <c r="B152" s="137" t="str">
        <f t="shared" si="11"/>
        <v>KT-2338-K53</v>
      </c>
      <c r="C152" s="137" t="str">
        <f t="shared" si="12"/>
        <v>Lê Thị Xuân</v>
      </c>
      <c r="D152" s="112" t="str">
        <f t="shared" si="12"/>
        <v>Hương</v>
      </c>
      <c r="E152" s="137">
        <f t="shared" si="11"/>
        <v>35834</v>
      </c>
      <c r="F152" s="137" t="str">
        <f t="shared" si="11"/>
        <v>BRVT</v>
      </c>
      <c r="G152" s="116"/>
      <c r="H152" s="116"/>
      <c r="I152" s="116"/>
      <c r="J152" s="129"/>
      <c r="K152" s="129"/>
      <c r="L152" s="129"/>
      <c r="M152" s="116"/>
      <c r="N152" s="119">
        <f t="shared" si="13"/>
        <v>0</v>
      </c>
      <c r="O152" s="120" t="str">
        <f t="shared" si="14"/>
        <v>Thi lại</v>
      </c>
      <c r="Q152" s="144"/>
      <c r="R152" s="143"/>
    </row>
    <row r="153" spans="1:18" s="1" customFormat="1" ht="15.75" hidden="1">
      <c r="A153" s="136">
        <v>11</v>
      </c>
      <c r="B153" s="137" t="str">
        <f aca="true" t="shared" si="15" ref="B153:F159">B77</f>
        <v>KT-2340-K53</v>
      </c>
      <c r="C153" s="137" t="str">
        <f t="shared" si="15"/>
        <v>Tiêu Kim</v>
      </c>
      <c r="D153" s="112" t="str">
        <f t="shared" si="15"/>
        <v>Hoa</v>
      </c>
      <c r="E153" s="137">
        <f t="shared" si="15"/>
        <v>35089</v>
      </c>
      <c r="F153" s="137" t="str">
        <f t="shared" si="15"/>
        <v>BRVT</v>
      </c>
      <c r="G153" s="116"/>
      <c r="H153" s="116"/>
      <c r="I153" s="116"/>
      <c r="J153" s="129"/>
      <c r="K153" s="129"/>
      <c r="L153" s="129"/>
      <c r="M153" s="116"/>
      <c r="N153" s="119">
        <f t="shared" si="13"/>
        <v>0</v>
      </c>
      <c r="O153" s="120" t="str">
        <f t="shared" si="14"/>
        <v>Thi lại</v>
      </c>
      <c r="Q153" s="144"/>
      <c r="R153" s="143"/>
    </row>
    <row r="154" spans="1:18" s="1" customFormat="1" ht="15.75" hidden="1">
      <c r="A154" s="136">
        <v>12</v>
      </c>
      <c r="B154" s="137" t="str">
        <f t="shared" si="15"/>
        <v>KT-2341-K53</v>
      </c>
      <c r="C154" s="137" t="str">
        <f t="shared" si="15"/>
        <v>Lê Gia</v>
      </c>
      <c r="D154" s="125" t="str">
        <f t="shared" si="15"/>
        <v>Huy</v>
      </c>
      <c r="E154" s="137">
        <f t="shared" si="15"/>
        <v>35908</v>
      </c>
      <c r="F154" s="137" t="str">
        <f t="shared" si="15"/>
        <v>BRVT</v>
      </c>
      <c r="G154" s="116"/>
      <c r="H154" s="116"/>
      <c r="I154" s="116"/>
      <c r="J154" s="129"/>
      <c r="K154" s="129"/>
      <c r="L154" s="129"/>
      <c r="M154" s="116"/>
      <c r="N154" s="119">
        <f t="shared" si="13"/>
        <v>0</v>
      </c>
      <c r="O154" s="120" t="s">
        <v>111</v>
      </c>
      <c r="Q154" s="144"/>
      <c r="R154" s="143"/>
    </row>
    <row r="155" spans="1:18" s="1" customFormat="1" ht="15.75" hidden="1">
      <c r="A155" s="136">
        <v>13</v>
      </c>
      <c r="B155" s="137" t="str">
        <f t="shared" si="15"/>
        <v>KT-2342-K53</v>
      </c>
      <c r="C155" s="137" t="str">
        <f t="shared" si="15"/>
        <v>Hồ Thị</v>
      </c>
      <c r="D155" s="112" t="str">
        <f t="shared" si="15"/>
        <v>Kiều</v>
      </c>
      <c r="E155" s="137">
        <f t="shared" si="15"/>
        <v>36017</v>
      </c>
      <c r="F155" s="137" t="str">
        <f t="shared" si="15"/>
        <v>Hà Tĩnh</v>
      </c>
      <c r="G155" s="116"/>
      <c r="H155" s="116"/>
      <c r="I155" s="116"/>
      <c r="J155" s="129"/>
      <c r="K155" s="129"/>
      <c r="L155" s="129"/>
      <c r="M155" s="116"/>
      <c r="N155" s="119">
        <f t="shared" si="13"/>
        <v>0</v>
      </c>
      <c r="O155" s="120" t="str">
        <f t="shared" si="14"/>
        <v>Thi lại</v>
      </c>
      <c r="Q155" s="144"/>
      <c r="R155" s="143"/>
    </row>
    <row r="156" spans="1:18" s="1" customFormat="1" ht="15.75" hidden="1">
      <c r="A156" s="136">
        <v>14</v>
      </c>
      <c r="B156" s="137" t="str">
        <f t="shared" si="15"/>
        <v>KT-2343-K53</v>
      </c>
      <c r="C156" s="137" t="str">
        <f t="shared" si="15"/>
        <v>Hồ Thị Yến</v>
      </c>
      <c r="D156" s="112" t="str">
        <f t="shared" si="15"/>
        <v>Nhi</v>
      </c>
      <c r="E156" s="137">
        <f t="shared" si="15"/>
        <v>36104</v>
      </c>
      <c r="F156" s="137" t="str">
        <f t="shared" si="15"/>
        <v>BRVT</v>
      </c>
      <c r="G156" s="116"/>
      <c r="H156" s="116"/>
      <c r="I156" s="116"/>
      <c r="J156" s="129">
        <v>7.5</v>
      </c>
      <c r="K156" s="129"/>
      <c r="L156" s="129">
        <v>5.8</v>
      </c>
      <c r="M156" s="116"/>
      <c r="N156" s="119">
        <f t="shared" si="13"/>
        <v>6.3</v>
      </c>
      <c r="O156" s="120">
        <f t="shared" si="14"/>
      </c>
      <c r="Q156" s="144"/>
      <c r="R156" s="143"/>
    </row>
    <row r="157" spans="1:18" s="1" customFormat="1" ht="15.75" hidden="1">
      <c r="A157" s="136">
        <v>15</v>
      </c>
      <c r="B157" s="137" t="str">
        <f t="shared" si="15"/>
        <v>KT-2344-K53</v>
      </c>
      <c r="C157" s="137" t="str">
        <f t="shared" si="15"/>
        <v>Bùi Thị Huỳnh</v>
      </c>
      <c r="D157" s="112" t="str">
        <f t="shared" si="15"/>
        <v>Trang</v>
      </c>
      <c r="E157" s="137">
        <f t="shared" si="15"/>
        <v>35410</v>
      </c>
      <c r="F157" s="137" t="str">
        <f t="shared" si="15"/>
        <v>BRVT</v>
      </c>
      <c r="G157" s="116"/>
      <c r="H157" s="116"/>
      <c r="I157" s="116"/>
      <c r="J157" s="129">
        <v>7.5</v>
      </c>
      <c r="K157" s="129"/>
      <c r="L157" s="129">
        <v>5.5</v>
      </c>
      <c r="M157" s="116"/>
      <c r="N157" s="119">
        <f t="shared" si="13"/>
        <v>6.1</v>
      </c>
      <c r="O157" s="120">
        <f t="shared" si="14"/>
      </c>
      <c r="Q157" s="145"/>
      <c r="R157" s="145"/>
    </row>
    <row r="158" spans="1:18" s="1" customFormat="1" ht="15.75" hidden="1">
      <c r="A158" s="136">
        <v>16</v>
      </c>
      <c r="B158" s="137" t="str">
        <f t="shared" si="15"/>
        <v>KT-2347-K53</v>
      </c>
      <c r="C158" s="137" t="str">
        <f t="shared" si="15"/>
        <v>Lê Thị Mỹ</v>
      </c>
      <c r="D158" s="112" t="str">
        <f t="shared" si="15"/>
        <v>Chi</v>
      </c>
      <c r="E158" s="137">
        <f t="shared" si="15"/>
        <v>42648</v>
      </c>
      <c r="F158" s="137" t="str">
        <f t="shared" si="15"/>
        <v>BRVT</v>
      </c>
      <c r="G158" s="116"/>
      <c r="H158" s="116"/>
      <c r="I158" s="116"/>
      <c r="J158" s="129"/>
      <c r="K158" s="129"/>
      <c r="L158" s="129"/>
      <c r="M158" s="116"/>
      <c r="N158" s="119">
        <f t="shared" si="13"/>
        <v>0</v>
      </c>
      <c r="O158" s="120" t="str">
        <f t="shared" si="14"/>
        <v>Thi lại</v>
      </c>
      <c r="Q158" s="145"/>
      <c r="R158" s="145"/>
    </row>
    <row r="159" spans="1:18" s="1" customFormat="1" ht="15.75" hidden="1">
      <c r="A159" s="136">
        <v>17</v>
      </c>
      <c r="B159" s="137" t="str">
        <f t="shared" si="15"/>
        <v>QT-2348-K53</v>
      </c>
      <c r="C159" s="137" t="str">
        <f t="shared" si="15"/>
        <v>Nguyễn Kiều Hoàn</v>
      </c>
      <c r="D159" s="125" t="str">
        <f t="shared" si="15"/>
        <v>Thanh</v>
      </c>
      <c r="E159" s="137">
        <f t="shared" si="15"/>
        <v>42665</v>
      </c>
      <c r="F159" s="137" t="str">
        <f t="shared" si="15"/>
        <v>BRVT</v>
      </c>
      <c r="G159" s="116"/>
      <c r="H159" s="116"/>
      <c r="I159" s="116"/>
      <c r="J159" s="129"/>
      <c r="K159" s="129"/>
      <c r="L159" s="129"/>
      <c r="M159" s="116"/>
      <c r="N159" s="119">
        <f t="shared" si="13"/>
        <v>0</v>
      </c>
      <c r="O159" s="120" t="s">
        <v>111</v>
      </c>
      <c r="Q159" s="145"/>
      <c r="R159" s="145"/>
    </row>
    <row r="160" ht="15.75" hidden="1"/>
    <row r="161" ht="15.75" hidden="1"/>
    <row r="162" ht="15.75" hidden="1"/>
    <row r="163" ht="15.75" hidden="1"/>
    <row r="164" ht="15.75" hidden="1">
      <c r="A164" s="9">
        <f>C52</f>
        <v>0</v>
      </c>
    </row>
    <row r="165" spans="1:15" s="1" customFormat="1" ht="63.75" customHeight="1" hidden="1">
      <c r="A165" s="157" t="s">
        <v>0</v>
      </c>
      <c r="B165" s="82" t="s">
        <v>40</v>
      </c>
      <c r="C165" s="83" t="s">
        <v>1</v>
      </c>
      <c r="D165" s="84"/>
      <c r="E165" s="85" t="s">
        <v>2</v>
      </c>
      <c r="F165" s="85" t="s">
        <v>3</v>
      </c>
      <c r="G165" s="86" t="s">
        <v>4</v>
      </c>
      <c r="H165" s="86" t="s">
        <v>5</v>
      </c>
      <c r="I165" s="86"/>
      <c r="J165" s="86" t="s">
        <v>6</v>
      </c>
      <c r="K165" s="86"/>
      <c r="L165" s="87" t="s">
        <v>7</v>
      </c>
      <c r="M165" s="88"/>
      <c r="N165" s="82" t="s">
        <v>8</v>
      </c>
      <c r="O165" s="82" t="s">
        <v>9</v>
      </c>
    </row>
    <row r="166" spans="1:15" s="1" customFormat="1" ht="15.75" hidden="1">
      <c r="A166" s="149"/>
      <c r="B166" s="89"/>
      <c r="C166" s="90"/>
      <c r="D166" s="91"/>
      <c r="E166" s="89"/>
      <c r="F166" s="89"/>
      <c r="G166" s="86"/>
      <c r="H166" s="92" t="s">
        <v>10</v>
      </c>
      <c r="I166" s="92" t="s">
        <v>11</v>
      </c>
      <c r="J166" s="92" t="s">
        <v>10</v>
      </c>
      <c r="K166" s="92" t="s">
        <v>11</v>
      </c>
      <c r="L166" s="93" t="s">
        <v>38</v>
      </c>
      <c r="M166" s="86" t="s">
        <v>39</v>
      </c>
      <c r="N166" s="94"/>
      <c r="O166" s="94"/>
    </row>
    <row r="167" spans="1:15" s="1" customFormat="1" ht="15.75" hidden="1">
      <c r="A167" s="150"/>
      <c r="B167" s="95"/>
      <c r="C167" s="96"/>
      <c r="D167" s="97"/>
      <c r="E167" s="95"/>
      <c r="F167" s="95"/>
      <c r="G167" s="86"/>
      <c r="H167" s="92"/>
      <c r="I167" s="92"/>
      <c r="J167" s="92"/>
      <c r="K167" s="92"/>
      <c r="L167" s="86"/>
      <c r="M167" s="86"/>
      <c r="N167" s="98"/>
      <c r="O167" s="98"/>
    </row>
    <row r="168" spans="1:18" s="1" customFormat="1" ht="15.75" hidden="1">
      <c r="A168" s="136">
        <v>1</v>
      </c>
      <c r="B168" s="137" t="str">
        <f aca="true" t="shared" si="16" ref="B168:F177">B67</f>
        <v>CN-2310-K53</v>
      </c>
      <c r="C168" s="137" t="str">
        <f t="shared" si="16"/>
        <v>Nguyễn văn</v>
      </c>
      <c r="D168" s="112" t="str">
        <f t="shared" si="16"/>
        <v>Hùng</v>
      </c>
      <c r="E168" s="137">
        <f t="shared" si="16"/>
        <v>35424</v>
      </c>
      <c r="F168" s="137" t="str">
        <f t="shared" si="16"/>
        <v>BRVT</v>
      </c>
      <c r="G168" s="116"/>
      <c r="H168" s="116"/>
      <c r="I168" s="116"/>
      <c r="J168" s="142"/>
      <c r="K168" s="116"/>
      <c r="L168" s="142"/>
      <c r="M168" s="116"/>
      <c r="N168" s="119">
        <f>ROUND(L168*0.7+J168*0.3,1)</f>
        <v>0</v>
      </c>
      <c r="O168" s="120" t="str">
        <f>IF(N168&lt;5,"Thi lại","")</f>
        <v>Thi lại</v>
      </c>
      <c r="Q168" s="142"/>
      <c r="R168" s="142"/>
    </row>
    <row r="169" spans="1:18" s="1" customFormat="1" ht="15.75" hidden="1">
      <c r="A169" s="136">
        <v>2</v>
      </c>
      <c r="B169" s="137" t="str">
        <f t="shared" si="16"/>
        <v>KT-2311-K53</v>
      </c>
      <c r="C169" s="137" t="str">
        <f t="shared" si="16"/>
        <v>Trần Thị Hồng</v>
      </c>
      <c r="D169" s="112" t="str">
        <f t="shared" si="16"/>
        <v>Tốt</v>
      </c>
      <c r="E169" s="137">
        <f t="shared" si="16"/>
        <v>33254</v>
      </c>
      <c r="F169" s="137" t="str">
        <f t="shared" si="16"/>
        <v>BRVT</v>
      </c>
      <c r="G169" s="116"/>
      <c r="H169" s="116"/>
      <c r="I169" s="116"/>
      <c r="J169" s="142"/>
      <c r="K169" s="116"/>
      <c r="L169" s="142"/>
      <c r="M169" s="116"/>
      <c r="N169" s="119">
        <f aca="true" t="shared" si="17" ref="N169:N184">ROUND(L169*0.7+J169*0.3,1)</f>
        <v>0</v>
      </c>
      <c r="O169" s="120" t="str">
        <f aca="true" t="shared" si="18" ref="O169:O184">IF(N169&lt;5,"Thi lại","")</f>
        <v>Thi lại</v>
      </c>
      <c r="Q169" s="143"/>
      <c r="R169" s="143"/>
    </row>
    <row r="170" spans="1:18" s="1" customFormat="1" ht="15.75" hidden="1">
      <c r="A170" s="136">
        <v>3</v>
      </c>
      <c r="B170" s="137" t="str">
        <f t="shared" si="16"/>
        <v>KT-2292-K51</v>
      </c>
      <c r="C170" s="137" t="str">
        <f t="shared" si="16"/>
        <v>Nguyễn Quỳnh</v>
      </c>
      <c r="D170" s="112" t="str">
        <f t="shared" si="16"/>
        <v>Ánh</v>
      </c>
      <c r="E170" s="137">
        <f t="shared" si="16"/>
        <v>35704</v>
      </c>
      <c r="F170" s="137" t="str">
        <f t="shared" si="16"/>
        <v>Quảng Ngãi</v>
      </c>
      <c r="G170" s="116"/>
      <c r="H170" s="116"/>
      <c r="I170" s="116"/>
      <c r="J170" s="142"/>
      <c r="K170" s="116"/>
      <c r="L170" s="142"/>
      <c r="M170" s="116"/>
      <c r="N170" s="119">
        <f t="shared" si="17"/>
        <v>0</v>
      </c>
      <c r="O170" s="120" t="str">
        <f t="shared" si="18"/>
        <v>Thi lại</v>
      </c>
      <c r="Q170" s="143"/>
      <c r="R170" s="143"/>
    </row>
    <row r="171" spans="1:18" s="1" customFormat="1" ht="15.75" hidden="1">
      <c r="A171" s="136">
        <v>4</v>
      </c>
      <c r="B171" s="137" t="str">
        <f t="shared" si="16"/>
        <v>KT-2293-K51</v>
      </c>
      <c r="C171" s="137" t="str">
        <f t="shared" si="16"/>
        <v>Nguyễn Trần Tiến Hồng</v>
      </c>
      <c r="D171" s="112" t="str">
        <f t="shared" si="16"/>
        <v>Phú</v>
      </c>
      <c r="E171" s="137">
        <f t="shared" si="16"/>
        <v>35445</v>
      </c>
      <c r="F171" s="137" t="str">
        <f t="shared" si="16"/>
        <v>BRVT</v>
      </c>
      <c r="G171" s="116"/>
      <c r="H171" s="116"/>
      <c r="I171" s="116"/>
      <c r="J171" s="142"/>
      <c r="K171" s="116"/>
      <c r="L171" s="142"/>
      <c r="M171" s="116"/>
      <c r="N171" s="119">
        <f t="shared" si="17"/>
        <v>0</v>
      </c>
      <c r="O171" s="120" t="str">
        <f t="shared" si="18"/>
        <v>Thi lại</v>
      </c>
      <c r="Q171" s="143"/>
      <c r="R171" s="143"/>
    </row>
    <row r="172" spans="1:18" s="1" customFormat="1" ht="15.75" hidden="1">
      <c r="A172" s="136">
        <v>5</v>
      </c>
      <c r="B172" s="137" t="str">
        <f t="shared" si="16"/>
        <v>KT-2312-K53</v>
      </c>
      <c r="C172" s="137" t="str">
        <f t="shared" si="16"/>
        <v>Đỗ Quốc</v>
      </c>
      <c r="D172" s="125" t="str">
        <f t="shared" si="16"/>
        <v>Trung</v>
      </c>
      <c r="E172" s="137">
        <f t="shared" si="16"/>
        <v>34913</v>
      </c>
      <c r="F172" s="137" t="str">
        <f t="shared" si="16"/>
        <v>Tây Ninh</v>
      </c>
      <c r="G172" s="116"/>
      <c r="H172" s="116"/>
      <c r="I172" s="116"/>
      <c r="J172" s="142"/>
      <c r="K172" s="116"/>
      <c r="L172" s="142"/>
      <c r="M172" s="116"/>
      <c r="N172" s="119">
        <f t="shared" si="17"/>
        <v>0</v>
      </c>
      <c r="O172" s="120" t="str">
        <f t="shared" si="18"/>
        <v>Thi lại</v>
      </c>
      <c r="Q172" s="143"/>
      <c r="R172" s="143"/>
    </row>
    <row r="173" spans="1:18" s="1" customFormat="1" ht="15.75" hidden="1">
      <c r="A173" s="136">
        <v>6</v>
      </c>
      <c r="B173" s="137" t="str">
        <f t="shared" si="16"/>
        <v>KT-2323-K53</v>
      </c>
      <c r="C173" s="137" t="str">
        <f t="shared" si="16"/>
        <v>Nguyễn Thị Thu</v>
      </c>
      <c r="D173" s="112" t="str">
        <f t="shared" si="16"/>
        <v>Huyền</v>
      </c>
      <c r="E173" s="137">
        <f t="shared" si="16"/>
        <v>34991</v>
      </c>
      <c r="F173" s="137" t="str">
        <f t="shared" si="16"/>
        <v>BRVT</v>
      </c>
      <c r="G173" s="116"/>
      <c r="H173" s="116"/>
      <c r="I173" s="116"/>
      <c r="J173" s="142"/>
      <c r="K173" s="116"/>
      <c r="L173" s="142"/>
      <c r="M173" s="116"/>
      <c r="N173" s="119">
        <f t="shared" si="17"/>
        <v>0</v>
      </c>
      <c r="O173" s="120" t="str">
        <f t="shared" si="18"/>
        <v>Thi lại</v>
      </c>
      <c r="Q173" s="143"/>
      <c r="R173" s="143"/>
    </row>
    <row r="174" spans="1:18" s="1" customFormat="1" ht="15.75" hidden="1">
      <c r="A174" s="136">
        <v>7</v>
      </c>
      <c r="B174" s="137" t="str">
        <f t="shared" si="16"/>
        <v>CN-2324-K53</v>
      </c>
      <c r="C174" s="137" t="str">
        <f t="shared" si="16"/>
        <v>Lý Thành</v>
      </c>
      <c r="D174" s="112" t="str">
        <f t="shared" si="16"/>
        <v>Hưng</v>
      </c>
      <c r="E174" s="137">
        <f t="shared" si="16"/>
        <v>33050</v>
      </c>
      <c r="F174" s="137" t="str">
        <f t="shared" si="16"/>
        <v>Sóc Trăng</v>
      </c>
      <c r="G174" s="116"/>
      <c r="H174" s="116"/>
      <c r="I174" s="116"/>
      <c r="J174" s="142"/>
      <c r="K174" s="116"/>
      <c r="L174" s="142"/>
      <c r="M174" s="116"/>
      <c r="N174" s="119">
        <f t="shared" si="17"/>
        <v>0</v>
      </c>
      <c r="O174" s="120" t="str">
        <f t="shared" si="18"/>
        <v>Thi lại</v>
      </c>
      <c r="Q174" s="143"/>
      <c r="R174" s="143"/>
    </row>
    <row r="175" spans="1:18" s="1" customFormat="1" ht="15.75" hidden="1">
      <c r="A175" s="136">
        <v>8</v>
      </c>
      <c r="B175" s="137" t="str">
        <f t="shared" si="16"/>
        <v>KT-2327-K53</v>
      </c>
      <c r="C175" s="137" t="str">
        <f t="shared" si="16"/>
        <v> Phạm Thị Thanh</v>
      </c>
      <c r="D175" s="125" t="str">
        <f t="shared" si="16"/>
        <v>Hà</v>
      </c>
      <c r="E175" s="137">
        <f t="shared" si="16"/>
        <v>35558</v>
      </c>
      <c r="F175" s="137" t="str">
        <f t="shared" si="16"/>
        <v>BR-VT</v>
      </c>
      <c r="G175" s="116"/>
      <c r="H175" s="116"/>
      <c r="I175" s="116"/>
      <c r="J175" s="142"/>
      <c r="K175" s="116"/>
      <c r="L175" s="142"/>
      <c r="M175" s="116"/>
      <c r="N175" s="119">
        <f t="shared" si="17"/>
        <v>0</v>
      </c>
      <c r="O175" s="120" t="str">
        <f t="shared" si="18"/>
        <v>Thi lại</v>
      </c>
      <c r="Q175" s="143"/>
      <c r="R175" s="143"/>
    </row>
    <row r="176" spans="1:18" s="1" customFormat="1" ht="15.75" hidden="1">
      <c r="A176" s="136">
        <v>9</v>
      </c>
      <c r="B176" s="137" t="str">
        <f t="shared" si="16"/>
        <v>KT-2337-K53</v>
      </c>
      <c r="C176" s="137" t="str">
        <f t="shared" si="16"/>
        <v>Võ Ngọc</v>
      </c>
      <c r="D176" s="112" t="str">
        <f t="shared" si="16"/>
        <v>Xuân</v>
      </c>
      <c r="E176" s="137">
        <f t="shared" si="16"/>
        <v>34718</v>
      </c>
      <c r="F176" s="137" t="str">
        <f t="shared" si="16"/>
        <v>BRVT</v>
      </c>
      <c r="G176" s="116"/>
      <c r="H176" s="116"/>
      <c r="I176" s="116"/>
      <c r="J176" s="142"/>
      <c r="K176" s="116"/>
      <c r="L176" s="142"/>
      <c r="M176" s="116"/>
      <c r="N176" s="119">
        <f t="shared" si="17"/>
        <v>0</v>
      </c>
      <c r="O176" s="120" t="str">
        <f t="shared" si="18"/>
        <v>Thi lại</v>
      </c>
      <c r="Q176" s="143"/>
      <c r="R176" s="143"/>
    </row>
    <row r="177" spans="1:18" s="1" customFormat="1" ht="15.75" hidden="1">
      <c r="A177" s="136">
        <v>10</v>
      </c>
      <c r="B177" s="137" t="str">
        <f t="shared" si="16"/>
        <v>KT-2338-K53</v>
      </c>
      <c r="C177" s="137" t="str">
        <f t="shared" si="16"/>
        <v>Lê Thị Xuân</v>
      </c>
      <c r="D177" s="112" t="str">
        <f t="shared" si="16"/>
        <v>Hương</v>
      </c>
      <c r="E177" s="137">
        <f t="shared" si="16"/>
        <v>35834</v>
      </c>
      <c r="F177" s="137" t="str">
        <f t="shared" si="16"/>
        <v>BRVT</v>
      </c>
      <c r="G177" s="116"/>
      <c r="H177" s="116"/>
      <c r="I177" s="116"/>
      <c r="J177" s="142"/>
      <c r="K177" s="116"/>
      <c r="L177" s="142"/>
      <c r="M177" s="116"/>
      <c r="N177" s="119">
        <f t="shared" si="17"/>
        <v>0</v>
      </c>
      <c r="O177" s="120" t="str">
        <f t="shared" si="18"/>
        <v>Thi lại</v>
      </c>
      <c r="Q177" s="143"/>
      <c r="R177" s="143"/>
    </row>
    <row r="178" spans="1:18" s="1" customFormat="1" ht="15.75" hidden="1">
      <c r="A178" s="136">
        <v>11</v>
      </c>
      <c r="B178" s="137" t="str">
        <f aca="true" t="shared" si="19" ref="B178:F184">B77</f>
        <v>KT-2340-K53</v>
      </c>
      <c r="C178" s="137" t="str">
        <f t="shared" si="19"/>
        <v>Tiêu Kim</v>
      </c>
      <c r="D178" s="112" t="str">
        <f t="shared" si="19"/>
        <v>Hoa</v>
      </c>
      <c r="E178" s="137">
        <f t="shared" si="19"/>
        <v>35089</v>
      </c>
      <c r="F178" s="137" t="str">
        <f t="shared" si="19"/>
        <v>BRVT</v>
      </c>
      <c r="G178" s="116"/>
      <c r="H178" s="116"/>
      <c r="I178" s="116"/>
      <c r="J178" s="142"/>
      <c r="K178" s="116"/>
      <c r="L178" s="142"/>
      <c r="M178" s="116"/>
      <c r="N178" s="119">
        <f t="shared" si="17"/>
        <v>0</v>
      </c>
      <c r="O178" s="120" t="str">
        <f t="shared" si="18"/>
        <v>Thi lại</v>
      </c>
      <c r="Q178" s="143"/>
      <c r="R178" s="143"/>
    </row>
    <row r="179" spans="1:18" s="1" customFormat="1" ht="15.75" hidden="1">
      <c r="A179" s="136">
        <v>12</v>
      </c>
      <c r="B179" s="137" t="str">
        <f t="shared" si="19"/>
        <v>KT-2341-K53</v>
      </c>
      <c r="C179" s="137" t="str">
        <f t="shared" si="19"/>
        <v>Lê Gia</v>
      </c>
      <c r="D179" s="125" t="str">
        <f t="shared" si="19"/>
        <v>Huy</v>
      </c>
      <c r="E179" s="137">
        <f t="shared" si="19"/>
        <v>35908</v>
      </c>
      <c r="F179" s="137" t="str">
        <f t="shared" si="19"/>
        <v>BRVT</v>
      </c>
      <c r="G179" s="116"/>
      <c r="H179" s="116"/>
      <c r="I179" s="116"/>
      <c r="J179" s="142"/>
      <c r="K179" s="116"/>
      <c r="L179" s="142"/>
      <c r="M179" s="116"/>
      <c r="N179" s="119">
        <f t="shared" si="17"/>
        <v>0</v>
      </c>
      <c r="O179" s="120" t="str">
        <f t="shared" si="18"/>
        <v>Thi lại</v>
      </c>
      <c r="Q179" s="143"/>
      <c r="R179" s="143"/>
    </row>
    <row r="180" spans="1:18" s="1" customFormat="1" ht="15.75" hidden="1">
      <c r="A180" s="136">
        <v>13</v>
      </c>
      <c r="B180" s="137" t="str">
        <f t="shared" si="19"/>
        <v>KT-2342-K53</v>
      </c>
      <c r="C180" s="137" t="str">
        <f t="shared" si="19"/>
        <v>Hồ Thị</v>
      </c>
      <c r="D180" s="112" t="str">
        <f t="shared" si="19"/>
        <v>Kiều</v>
      </c>
      <c r="E180" s="137">
        <f t="shared" si="19"/>
        <v>36017</v>
      </c>
      <c r="F180" s="137" t="str">
        <f t="shared" si="19"/>
        <v>Hà Tĩnh</v>
      </c>
      <c r="G180" s="116"/>
      <c r="H180" s="116"/>
      <c r="I180" s="116"/>
      <c r="J180" s="142"/>
      <c r="K180" s="116"/>
      <c r="L180" s="142"/>
      <c r="M180" s="116"/>
      <c r="N180" s="119">
        <f t="shared" si="17"/>
        <v>0</v>
      </c>
      <c r="O180" s="120" t="str">
        <f t="shared" si="18"/>
        <v>Thi lại</v>
      </c>
      <c r="Q180" s="143"/>
      <c r="R180" s="143"/>
    </row>
    <row r="181" spans="1:18" s="1" customFormat="1" ht="15.75" hidden="1">
      <c r="A181" s="136">
        <v>14</v>
      </c>
      <c r="B181" s="137" t="str">
        <f t="shared" si="19"/>
        <v>KT-2343-K53</v>
      </c>
      <c r="C181" s="137" t="str">
        <f t="shared" si="19"/>
        <v>Hồ Thị Yến</v>
      </c>
      <c r="D181" s="112" t="str">
        <f t="shared" si="19"/>
        <v>Nhi</v>
      </c>
      <c r="E181" s="137">
        <f t="shared" si="19"/>
        <v>36104</v>
      </c>
      <c r="F181" s="137" t="str">
        <f t="shared" si="19"/>
        <v>BRVT</v>
      </c>
      <c r="G181" s="116"/>
      <c r="H181" s="116"/>
      <c r="I181" s="116"/>
      <c r="J181" s="142"/>
      <c r="K181" s="116"/>
      <c r="L181" s="142"/>
      <c r="M181" s="116"/>
      <c r="N181" s="119">
        <f t="shared" si="17"/>
        <v>0</v>
      </c>
      <c r="O181" s="120" t="str">
        <f t="shared" si="18"/>
        <v>Thi lại</v>
      </c>
      <c r="Q181" s="143"/>
      <c r="R181" s="143"/>
    </row>
    <row r="182" spans="1:18" s="1" customFormat="1" ht="15.75" hidden="1">
      <c r="A182" s="136">
        <v>15</v>
      </c>
      <c r="B182" s="137" t="str">
        <f t="shared" si="19"/>
        <v>KT-2344-K53</v>
      </c>
      <c r="C182" s="137" t="str">
        <f t="shared" si="19"/>
        <v>Bùi Thị Huỳnh</v>
      </c>
      <c r="D182" s="112" t="str">
        <f t="shared" si="19"/>
        <v>Trang</v>
      </c>
      <c r="E182" s="137">
        <f t="shared" si="19"/>
        <v>35410</v>
      </c>
      <c r="F182" s="137" t="str">
        <f t="shared" si="19"/>
        <v>BRVT</v>
      </c>
      <c r="G182" s="116"/>
      <c r="H182" s="116"/>
      <c r="I182" s="116"/>
      <c r="J182" s="142"/>
      <c r="K182" s="116"/>
      <c r="L182" s="142"/>
      <c r="M182" s="116"/>
      <c r="N182" s="119">
        <f t="shared" si="17"/>
        <v>0</v>
      </c>
      <c r="O182" s="120" t="str">
        <f t="shared" si="18"/>
        <v>Thi lại</v>
      </c>
      <c r="Q182" s="145"/>
      <c r="R182" s="145"/>
    </row>
    <row r="183" spans="1:18" s="1" customFormat="1" ht="15.75" hidden="1">
      <c r="A183" s="136">
        <v>16</v>
      </c>
      <c r="B183" s="137" t="str">
        <f t="shared" si="19"/>
        <v>KT-2347-K53</v>
      </c>
      <c r="C183" s="137" t="str">
        <f t="shared" si="19"/>
        <v>Lê Thị Mỹ</v>
      </c>
      <c r="D183" s="112" t="str">
        <f t="shared" si="19"/>
        <v>Chi</v>
      </c>
      <c r="E183" s="137">
        <f t="shared" si="19"/>
        <v>42648</v>
      </c>
      <c r="F183" s="137" t="str">
        <f t="shared" si="19"/>
        <v>BRVT</v>
      </c>
      <c r="G183" s="116"/>
      <c r="H183" s="116"/>
      <c r="I183" s="116"/>
      <c r="J183" s="142"/>
      <c r="K183" s="116"/>
      <c r="L183" s="142"/>
      <c r="M183" s="116"/>
      <c r="N183" s="119">
        <f t="shared" si="17"/>
        <v>0</v>
      </c>
      <c r="O183" s="120" t="str">
        <f t="shared" si="18"/>
        <v>Thi lại</v>
      </c>
      <c r="Q183" s="145"/>
      <c r="R183" s="145"/>
    </row>
    <row r="184" spans="1:18" s="1" customFormat="1" ht="15.75" hidden="1">
      <c r="A184" s="136">
        <v>17</v>
      </c>
      <c r="B184" s="137" t="str">
        <f t="shared" si="19"/>
        <v>QT-2348-K53</v>
      </c>
      <c r="C184" s="137" t="str">
        <f t="shared" si="19"/>
        <v>Nguyễn Kiều Hoàn</v>
      </c>
      <c r="D184" s="125" t="str">
        <f t="shared" si="19"/>
        <v>Thanh</v>
      </c>
      <c r="E184" s="137">
        <f t="shared" si="19"/>
        <v>42665</v>
      </c>
      <c r="F184" s="137" t="str">
        <f t="shared" si="19"/>
        <v>BRVT</v>
      </c>
      <c r="G184" s="116"/>
      <c r="H184" s="116"/>
      <c r="I184" s="116"/>
      <c r="J184" s="142"/>
      <c r="K184" s="116"/>
      <c r="L184" s="142"/>
      <c r="M184" s="116"/>
      <c r="N184" s="119">
        <f t="shared" si="17"/>
        <v>0</v>
      </c>
      <c r="O184" s="120" t="str">
        <f t="shared" si="18"/>
        <v>Thi lại</v>
      </c>
      <c r="Q184" s="145"/>
      <c r="R184" s="145"/>
    </row>
    <row r="185" ht="15.75" hidden="1"/>
    <row r="186" ht="15.75" hidden="1"/>
    <row r="187" ht="15.75" hidden="1"/>
    <row r="188" ht="15.75" hidden="1"/>
    <row r="189" ht="15.75" hidden="1">
      <c r="A189" s="9">
        <f>C53</f>
        <v>0</v>
      </c>
    </row>
    <row r="190" spans="1:15" s="1" customFormat="1" ht="63.75" customHeight="1" hidden="1">
      <c r="A190" s="157" t="s">
        <v>0</v>
      </c>
      <c r="B190" s="82" t="s">
        <v>40</v>
      </c>
      <c r="C190" s="83" t="s">
        <v>1</v>
      </c>
      <c r="D190" s="84"/>
      <c r="E190" s="85" t="s">
        <v>2</v>
      </c>
      <c r="F190" s="85" t="s">
        <v>3</v>
      </c>
      <c r="G190" s="86"/>
      <c r="H190" s="86"/>
      <c r="I190" s="86"/>
      <c r="J190" s="86"/>
      <c r="K190" s="86"/>
      <c r="L190" s="87"/>
      <c r="M190" s="88"/>
      <c r="N190" s="82"/>
      <c r="O190" s="82"/>
    </row>
    <row r="191" spans="1:15" s="1" customFormat="1" ht="15.75" hidden="1">
      <c r="A191" s="149"/>
      <c r="B191" s="89"/>
      <c r="C191" s="90"/>
      <c r="D191" s="91"/>
      <c r="E191" s="89"/>
      <c r="F191" s="89"/>
      <c r="G191" s="86"/>
      <c r="H191" s="92"/>
      <c r="I191" s="92"/>
      <c r="J191" s="92"/>
      <c r="K191" s="92"/>
      <c r="L191" s="93"/>
      <c r="M191" s="86"/>
      <c r="N191" s="94"/>
      <c r="O191" s="94"/>
    </row>
    <row r="192" spans="1:15" s="1" customFormat="1" ht="15.75" hidden="1">
      <c r="A192" s="150"/>
      <c r="B192" s="95"/>
      <c r="C192" s="96"/>
      <c r="D192" s="97"/>
      <c r="E192" s="95"/>
      <c r="F192" s="95"/>
      <c r="G192" s="86"/>
      <c r="H192" s="92"/>
      <c r="I192" s="92"/>
      <c r="J192" s="92"/>
      <c r="K192" s="92"/>
      <c r="L192" s="86"/>
      <c r="M192" s="86"/>
      <c r="N192" s="98"/>
      <c r="O192" s="98"/>
    </row>
    <row r="193" spans="1:15" s="1" customFormat="1" ht="15.75" hidden="1">
      <c r="A193" s="136">
        <v>1</v>
      </c>
      <c r="B193" s="137" t="str">
        <f aca="true" t="shared" si="20" ref="B193:F202">B67</f>
        <v>CN-2310-K53</v>
      </c>
      <c r="C193" s="137" t="str">
        <f t="shared" si="20"/>
        <v>Nguyễn văn</v>
      </c>
      <c r="D193" s="137" t="str">
        <f t="shared" si="20"/>
        <v>Hùng</v>
      </c>
      <c r="E193" s="137">
        <f t="shared" si="20"/>
        <v>35424</v>
      </c>
      <c r="F193" s="137" t="str">
        <f t="shared" si="20"/>
        <v>BRVT</v>
      </c>
      <c r="G193" s="116"/>
      <c r="H193" s="116"/>
      <c r="I193" s="116"/>
      <c r="J193" s="116"/>
      <c r="K193" s="116"/>
      <c r="L193" s="116"/>
      <c r="M193" s="116"/>
      <c r="N193" s="146"/>
      <c r="O193" s="147"/>
    </row>
    <row r="194" spans="1:15" s="1" customFormat="1" ht="15.75" hidden="1">
      <c r="A194" s="136">
        <v>2</v>
      </c>
      <c r="B194" s="137" t="str">
        <f t="shared" si="20"/>
        <v>KT-2311-K53</v>
      </c>
      <c r="C194" s="137" t="str">
        <f t="shared" si="20"/>
        <v>Trần Thị Hồng</v>
      </c>
      <c r="D194" s="137" t="str">
        <f t="shared" si="20"/>
        <v>Tốt</v>
      </c>
      <c r="E194" s="137">
        <f t="shared" si="20"/>
        <v>33254</v>
      </c>
      <c r="F194" s="137" t="str">
        <f t="shared" si="20"/>
        <v>BRVT</v>
      </c>
      <c r="G194" s="116"/>
      <c r="H194" s="116"/>
      <c r="I194" s="116"/>
      <c r="J194" s="116"/>
      <c r="K194" s="116"/>
      <c r="L194" s="116"/>
      <c r="M194" s="116"/>
      <c r="N194" s="146"/>
      <c r="O194" s="147"/>
    </row>
    <row r="195" spans="1:15" s="1" customFormat="1" ht="15.75" hidden="1">
      <c r="A195" s="136">
        <v>3</v>
      </c>
      <c r="B195" s="137" t="str">
        <f t="shared" si="20"/>
        <v>KT-2292-K51</v>
      </c>
      <c r="C195" s="137" t="str">
        <f t="shared" si="20"/>
        <v>Nguyễn Quỳnh</v>
      </c>
      <c r="D195" s="137" t="str">
        <f t="shared" si="20"/>
        <v>Ánh</v>
      </c>
      <c r="E195" s="137">
        <f t="shared" si="20"/>
        <v>35704</v>
      </c>
      <c r="F195" s="137" t="str">
        <f t="shared" si="20"/>
        <v>Quảng Ngãi</v>
      </c>
      <c r="G195" s="116"/>
      <c r="H195" s="116"/>
      <c r="I195" s="116"/>
      <c r="J195" s="116"/>
      <c r="K195" s="116"/>
      <c r="L195" s="116"/>
      <c r="M195" s="116"/>
      <c r="N195" s="146"/>
      <c r="O195" s="147"/>
    </row>
    <row r="196" spans="1:15" s="1" customFormat="1" ht="15.75" hidden="1">
      <c r="A196" s="136">
        <v>4</v>
      </c>
      <c r="B196" s="137" t="str">
        <f t="shared" si="20"/>
        <v>KT-2293-K51</v>
      </c>
      <c r="C196" s="137" t="str">
        <f t="shared" si="20"/>
        <v>Nguyễn Trần Tiến Hồng</v>
      </c>
      <c r="D196" s="137" t="str">
        <f t="shared" si="20"/>
        <v>Phú</v>
      </c>
      <c r="E196" s="137">
        <f t="shared" si="20"/>
        <v>35445</v>
      </c>
      <c r="F196" s="137" t="str">
        <f t="shared" si="20"/>
        <v>BRVT</v>
      </c>
      <c r="G196" s="116"/>
      <c r="H196" s="116"/>
      <c r="I196" s="116"/>
      <c r="J196" s="116"/>
      <c r="K196" s="116"/>
      <c r="L196" s="116"/>
      <c r="M196" s="116"/>
      <c r="N196" s="146"/>
      <c r="O196" s="147"/>
    </row>
    <row r="197" spans="1:15" s="1" customFormat="1" ht="15.75" hidden="1">
      <c r="A197" s="136">
        <v>5</v>
      </c>
      <c r="B197" s="137" t="str">
        <f t="shared" si="20"/>
        <v>KT-2312-K53</v>
      </c>
      <c r="C197" s="137" t="str">
        <f t="shared" si="20"/>
        <v>Đỗ Quốc</v>
      </c>
      <c r="D197" s="137" t="str">
        <f t="shared" si="20"/>
        <v>Trung</v>
      </c>
      <c r="E197" s="137">
        <f t="shared" si="20"/>
        <v>34913</v>
      </c>
      <c r="F197" s="137" t="str">
        <f t="shared" si="20"/>
        <v>Tây Ninh</v>
      </c>
      <c r="G197" s="116"/>
      <c r="H197" s="116"/>
      <c r="I197" s="116"/>
      <c r="J197" s="116"/>
      <c r="K197" s="116"/>
      <c r="L197" s="116"/>
      <c r="M197" s="116"/>
      <c r="N197" s="146"/>
      <c r="O197" s="147"/>
    </row>
    <row r="198" spans="1:15" s="1" customFormat="1" ht="15.75" hidden="1">
      <c r="A198" s="136">
        <v>6</v>
      </c>
      <c r="B198" s="137" t="str">
        <f t="shared" si="20"/>
        <v>KT-2323-K53</v>
      </c>
      <c r="C198" s="137" t="str">
        <f t="shared" si="20"/>
        <v>Nguyễn Thị Thu</v>
      </c>
      <c r="D198" s="137" t="str">
        <f t="shared" si="20"/>
        <v>Huyền</v>
      </c>
      <c r="E198" s="137">
        <f t="shared" si="20"/>
        <v>34991</v>
      </c>
      <c r="F198" s="137" t="str">
        <f t="shared" si="20"/>
        <v>BRVT</v>
      </c>
      <c r="G198" s="116"/>
      <c r="H198" s="116"/>
      <c r="I198" s="116"/>
      <c r="J198" s="116"/>
      <c r="K198" s="116"/>
      <c r="L198" s="116"/>
      <c r="M198" s="116"/>
      <c r="N198" s="146"/>
      <c r="O198" s="147"/>
    </row>
    <row r="199" spans="1:15" s="1" customFormat="1" ht="15.75" hidden="1">
      <c r="A199" s="136">
        <v>7</v>
      </c>
      <c r="B199" s="137" t="str">
        <f t="shared" si="20"/>
        <v>CN-2324-K53</v>
      </c>
      <c r="C199" s="137" t="str">
        <f t="shared" si="20"/>
        <v>Lý Thành</v>
      </c>
      <c r="D199" s="137" t="str">
        <f t="shared" si="20"/>
        <v>Hưng</v>
      </c>
      <c r="E199" s="137">
        <f t="shared" si="20"/>
        <v>33050</v>
      </c>
      <c r="F199" s="137" t="str">
        <f t="shared" si="20"/>
        <v>Sóc Trăng</v>
      </c>
      <c r="G199" s="116"/>
      <c r="H199" s="116"/>
      <c r="I199" s="116"/>
      <c r="J199" s="116"/>
      <c r="K199" s="116"/>
      <c r="L199" s="116"/>
      <c r="M199" s="116"/>
      <c r="N199" s="146"/>
      <c r="O199" s="147"/>
    </row>
    <row r="200" spans="1:15" s="1" customFormat="1" ht="15.75" hidden="1">
      <c r="A200" s="136">
        <v>8</v>
      </c>
      <c r="B200" s="137" t="str">
        <f t="shared" si="20"/>
        <v>KT-2327-K53</v>
      </c>
      <c r="C200" s="137" t="str">
        <f t="shared" si="20"/>
        <v> Phạm Thị Thanh</v>
      </c>
      <c r="D200" s="137" t="str">
        <f t="shared" si="20"/>
        <v>Hà</v>
      </c>
      <c r="E200" s="137">
        <f t="shared" si="20"/>
        <v>35558</v>
      </c>
      <c r="F200" s="137" t="str">
        <f t="shared" si="20"/>
        <v>BR-VT</v>
      </c>
      <c r="G200" s="116"/>
      <c r="H200" s="116"/>
      <c r="I200" s="116"/>
      <c r="J200" s="116"/>
      <c r="K200" s="116"/>
      <c r="L200" s="116"/>
      <c r="M200" s="116"/>
      <c r="N200" s="146"/>
      <c r="O200" s="147"/>
    </row>
    <row r="201" spans="1:15" s="1" customFormat="1" ht="15.75" hidden="1">
      <c r="A201" s="136">
        <v>9</v>
      </c>
      <c r="B201" s="137" t="str">
        <f t="shared" si="20"/>
        <v>KT-2337-K53</v>
      </c>
      <c r="C201" s="137" t="str">
        <f t="shared" si="20"/>
        <v>Võ Ngọc</v>
      </c>
      <c r="D201" s="137" t="str">
        <f t="shared" si="20"/>
        <v>Xuân</v>
      </c>
      <c r="E201" s="137">
        <f t="shared" si="20"/>
        <v>34718</v>
      </c>
      <c r="F201" s="137" t="str">
        <f t="shared" si="20"/>
        <v>BRVT</v>
      </c>
      <c r="G201" s="116"/>
      <c r="H201" s="116"/>
      <c r="I201" s="116"/>
      <c r="J201" s="116"/>
      <c r="K201" s="116"/>
      <c r="L201" s="116"/>
      <c r="M201" s="116"/>
      <c r="N201" s="146"/>
      <c r="O201" s="147"/>
    </row>
    <row r="202" spans="1:15" s="1" customFormat="1" ht="15.75" hidden="1">
      <c r="A202" s="136">
        <v>10</v>
      </c>
      <c r="B202" s="137" t="str">
        <f t="shared" si="20"/>
        <v>KT-2338-K53</v>
      </c>
      <c r="C202" s="137" t="str">
        <f t="shared" si="20"/>
        <v>Lê Thị Xuân</v>
      </c>
      <c r="D202" s="137" t="str">
        <f t="shared" si="20"/>
        <v>Hương</v>
      </c>
      <c r="E202" s="137">
        <f t="shared" si="20"/>
        <v>35834</v>
      </c>
      <c r="F202" s="137" t="str">
        <f t="shared" si="20"/>
        <v>BRVT</v>
      </c>
      <c r="G202" s="116"/>
      <c r="H202" s="116"/>
      <c r="I202" s="116"/>
      <c r="J202" s="116"/>
      <c r="K202" s="116"/>
      <c r="L202" s="116"/>
      <c r="M202" s="116"/>
      <c r="N202" s="146"/>
      <c r="O202" s="147"/>
    </row>
    <row r="203" spans="1:15" s="1" customFormat="1" ht="15.75" hidden="1">
      <c r="A203" s="136">
        <v>11</v>
      </c>
      <c r="B203" s="137" t="str">
        <f aca="true" t="shared" si="21" ref="B203:F209">B77</f>
        <v>KT-2340-K53</v>
      </c>
      <c r="C203" s="137" t="str">
        <f t="shared" si="21"/>
        <v>Tiêu Kim</v>
      </c>
      <c r="D203" s="137" t="str">
        <f t="shared" si="21"/>
        <v>Hoa</v>
      </c>
      <c r="E203" s="137">
        <f t="shared" si="21"/>
        <v>35089</v>
      </c>
      <c r="F203" s="137" t="str">
        <f t="shared" si="21"/>
        <v>BRVT</v>
      </c>
      <c r="G203" s="116"/>
      <c r="H203" s="116"/>
      <c r="I203" s="116"/>
      <c r="J203" s="116"/>
      <c r="K203" s="116"/>
      <c r="L203" s="116"/>
      <c r="M203" s="116"/>
      <c r="N203" s="146"/>
      <c r="O203" s="147"/>
    </row>
    <row r="204" spans="1:15" s="1" customFormat="1" ht="15.75" hidden="1">
      <c r="A204" s="136">
        <v>12</v>
      </c>
      <c r="B204" s="137" t="str">
        <f t="shared" si="21"/>
        <v>KT-2341-K53</v>
      </c>
      <c r="C204" s="137" t="str">
        <f t="shared" si="21"/>
        <v>Lê Gia</v>
      </c>
      <c r="D204" s="137" t="str">
        <f t="shared" si="21"/>
        <v>Huy</v>
      </c>
      <c r="E204" s="137">
        <f t="shared" si="21"/>
        <v>35908</v>
      </c>
      <c r="F204" s="137" t="str">
        <f t="shared" si="21"/>
        <v>BRVT</v>
      </c>
      <c r="G204" s="116"/>
      <c r="H204" s="116"/>
      <c r="I204" s="116"/>
      <c r="J204" s="116"/>
      <c r="K204" s="116"/>
      <c r="L204" s="116"/>
      <c r="M204" s="116"/>
      <c r="N204" s="146"/>
      <c r="O204" s="147"/>
    </row>
    <row r="205" spans="1:15" s="1" customFormat="1" ht="15.75" hidden="1">
      <c r="A205" s="136">
        <v>13</v>
      </c>
      <c r="B205" s="137" t="str">
        <f t="shared" si="21"/>
        <v>KT-2342-K53</v>
      </c>
      <c r="C205" s="137" t="str">
        <f t="shared" si="21"/>
        <v>Hồ Thị</v>
      </c>
      <c r="D205" s="137" t="str">
        <f t="shared" si="21"/>
        <v>Kiều</v>
      </c>
      <c r="E205" s="137">
        <f t="shared" si="21"/>
        <v>36017</v>
      </c>
      <c r="F205" s="137" t="str">
        <f t="shared" si="21"/>
        <v>Hà Tĩnh</v>
      </c>
      <c r="G205" s="116"/>
      <c r="H205" s="116"/>
      <c r="I205" s="116"/>
      <c r="J205" s="116"/>
      <c r="K205" s="116"/>
      <c r="L205" s="116"/>
      <c r="M205" s="116"/>
      <c r="N205" s="146"/>
      <c r="O205" s="147"/>
    </row>
    <row r="206" spans="1:15" s="1" customFormat="1" ht="15.75" hidden="1">
      <c r="A206" s="136">
        <v>14</v>
      </c>
      <c r="B206" s="137" t="str">
        <f t="shared" si="21"/>
        <v>KT-2343-K53</v>
      </c>
      <c r="C206" s="137" t="str">
        <f t="shared" si="21"/>
        <v>Hồ Thị Yến</v>
      </c>
      <c r="D206" s="137" t="str">
        <f t="shared" si="21"/>
        <v>Nhi</v>
      </c>
      <c r="E206" s="137">
        <f t="shared" si="21"/>
        <v>36104</v>
      </c>
      <c r="F206" s="137" t="str">
        <f t="shared" si="21"/>
        <v>BRVT</v>
      </c>
      <c r="G206" s="116"/>
      <c r="H206" s="116"/>
      <c r="I206" s="116"/>
      <c r="J206" s="116"/>
      <c r="K206" s="116"/>
      <c r="L206" s="116"/>
      <c r="M206" s="116"/>
      <c r="N206" s="146"/>
      <c r="O206" s="147"/>
    </row>
    <row r="207" spans="1:15" ht="15.75" hidden="1">
      <c r="A207" s="136">
        <v>15</v>
      </c>
      <c r="B207" s="137" t="str">
        <f t="shared" si="21"/>
        <v>KT-2344-K53</v>
      </c>
      <c r="C207" s="137" t="str">
        <f t="shared" si="21"/>
        <v>Bùi Thị Huỳnh</v>
      </c>
      <c r="D207" s="137" t="str">
        <f t="shared" si="21"/>
        <v>Trang</v>
      </c>
      <c r="E207" s="137">
        <f t="shared" si="21"/>
        <v>35410</v>
      </c>
      <c r="F207" s="137" t="str">
        <f t="shared" si="21"/>
        <v>BRVT</v>
      </c>
      <c r="G207" s="116"/>
      <c r="H207" s="116"/>
      <c r="I207" s="116"/>
      <c r="J207" s="116"/>
      <c r="K207" s="116"/>
      <c r="L207" s="116"/>
      <c r="M207" s="116"/>
      <c r="N207" s="146"/>
      <c r="O207" s="147"/>
    </row>
    <row r="208" spans="1:15" ht="15.75" hidden="1">
      <c r="A208" s="136">
        <v>16</v>
      </c>
      <c r="B208" s="137" t="str">
        <f t="shared" si="21"/>
        <v>KT-2347-K53</v>
      </c>
      <c r="C208" s="137" t="str">
        <f t="shared" si="21"/>
        <v>Lê Thị Mỹ</v>
      </c>
      <c r="D208" s="137" t="str">
        <f t="shared" si="21"/>
        <v>Chi</v>
      </c>
      <c r="E208" s="137">
        <f t="shared" si="21"/>
        <v>42648</v>
      </c>
      <c r="F208" s="137" t="str">
        <f t="shared" si="21"/>
        <v>BRVT</v>
      </c>
      <c r="G208" s="116"/>
      <c r="H208" s="116"/>
      <c r="I208" s="116"/>
      <c r="J208" s="116"/>
      <c r="K208" s="116"/>
      <c r="L208" s="116"/>
      <c r="M208" s="116"/>
      <c r="N208" s="146"/>
      <c r="O208" s="147"/>
    </row>
    <row r="209" spans="1:15" ht="15.75" hidden="1">
      <c r="A209" s="136">
        <v>17</v>
      </c>
      <c r="B209" s="137" t="str">
        <f t="shared" si="21"/>
        <v>QT-2348-K53</v>
      </c>
      <c r="C209" s="137" t="str">
        <f t="shared" si="21"/>
        <v>Nguyễn Kiều Hoàn</v>
      </c>
      <c r="D209" s="137" t="str">
        <f t="shared" si="21"/>
        <v>Thanh</v>
      </c>
      <c r="E209" s="137">
        <f t="shared" si="21"/>
        <v>42665</v>
      </c>
      <c r="F209" s="137" t="str">
        <f t="shared" si="21"/>
        <v>BRVT</v>
      </c>
      <c r="G209" s="116"/>
      <c r="H209" s="116"/>
      <c r="I209" s="116"/>
      <c r="J209" s="116"/>
      <c r="K209" s="116"/>
      <c r="L209" s="116"/>
      <c r="M209" s="116"/>
      <c r="N209" s="146"/>
      <c r="O209" s="147"/>
    </row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</sheetData>
  <sheetProtection password="CF75" sheet="1"/>
  <protectedRanges>
    <protectedRange sqref="F12:F17" name="Range1"/>
  </protectedRanges>
  <mergeCells count="43">
    <mergeCell ref="A165:A167"/>
    <mergeCell ref="A190:A192"/>
    <mergeCell ref="O64:O66"/>
    <mergeCell ref="A90:A92"/>
    <mergeCell ref="A115:A117"/>
    <mergeCell ref="A140:A142"/>
    <mergeCell ref="A64:A66"/>
    <mergeCell ref="B64:B66"/>
    <mergeCell ref="C64:D66"/>
    <mergeCell ref="E64:E66"/>
    <mergeCell ref="F64:F66"/>
    <mergeCell ref="G64:G65"/>
    <mergeCell ref="H64:I64"/>
    <mergeCell ref="J64:K64"/>
    <mergeCell ref="L64:M64"/>
    <mergeCell ref="N64:N66"/>
    <mergeCell ref="A5:M5"/>
    <mergeCell ref="A1:D1"/>
    <mergeCell ref="A2:D2"/>
    <mergeCell ref="G2:M2"/>
    <mergeCell ref="L11:M11"/>
    <mergeCell ref="D30:K30"/>
    <mergeCell ref="D9:E9"/>
    <mergeCell ref="H9:M9"/>
    <mergeCell ref="D10:E10"/>
    <mergeCell ref="H16:K16"/>
    <mergeCell ref="D24:E24"/>
    <mergeCell ref="D26:E26"/>
    <mergeCell ref="D11:E11"/>
    <mergeCell ref="H11:K11"/>
    <mergeCell ref="D27:E27"/>
    <mergeCell ref="D28:E28"/>
    <mergeCell ref="F28:G28"/>
    <mergeCell ref="B56:B58"/>
    <mergeCell ref="C56:D58"/>
    <mergeCell ref="E56:E58"/>
    <mergeCell ref="F56:F58"/>
    <mergeCell ref="G56:G57"/>
    <mergeCell ref="O56:O58"/>
    <mergeCell ref="H56:I56"/>
    <mergeCell ref="J56:K56"/>
    <mergeCell ref="L56:M56"/>
    <mergeCell ref="N56:N58"/>
  </mergeCells>
  <conditionalFormatting sqref="G193:N209 M67:M83 H67:I83 M93:M109 G93:G109 I93:I109 G118:I134 M143:M159 G143:I159 G168:I184 K168:K184 M168:M184 M118:M134">
    <cfRule type="cellIs" priority="285" dxfId="16" operator="lessThan" stopIfTrue="1">
      <formula>5</formula>
    </cfRule>
  </conditionalFormatting>
  <conditionalFormatting sqref="Q110:R111 Q84:R85 H93:H109 N143:N159 N168:N184 N67:N83">
    <cfRule type="cellIs" priority="286" dxfId="16" operator="lessThan" stopIfTrue="1">
      <formula>5</formula>
    </cfRule>
  </conditionalFormatting>
  <conditionalFormatting sqref="Q168:R184 Q143:R159 Q118:R134 L168:L184 J168:J184">
    <cfRule type="cellIs" priority="182" dxfId="23" operator="lessThan" stopIfTrue="1">
      <formula>5</formula>
    </cfRule>
  </conditionalFormatting>
  <conditionalFormatting sqref="Q93:R109 Q67:R83 G67:G83">
    <cfRule type="cellIs" priority="136" dxfId="0" operator="lessThan">
      <formula>"&lt;5"</formula>
    </cfRule>
    <cfRule type="cellIs" priority="137" dxfId="0" operator="lessThan">
      <formula>5</formula>
    </cfRule>
  </conditionalFormatting>
  <conditionalFormatting sqref="R93:R109 R67:R83 M67:M83">
    <cfRule type="cellIs" priority="133" dxfId="0" operator="lessThan">
      <formula>5</formula>
    </cfRule>
  </conditionalFormatting>
  <conditionalFormatting sqref="N93:N109">
    <cfRule type="cellIs" priority="34" dxfId="16" operator="lessThan" stopIfTrue="1">
      <formula>5</formula>
    </cfRule>
  </conditionalFormatting>
  <conditionalFormatting sqref="J93:K101">
    <cfRule type="cellIs" priority="21" dxfId="0" operator="lessThan">
      <formula>5</formula>
    </cfRule>
  </conditionalFormatting>
  <conditionalFormatting sqref="J102:K109">
    <cfRule type="cellIs" priority="20" dxfId="0" operator="lessThan">
      <formula>5</formula>
    </cfRule>
  </conditionalFormatting>
  <conditionalFormatting sqref="N118:N134">
    <cfRule type="cellIs" priority="17" dxfId="16" operator="lessThan" stopIfTrue="1">
      <formula>5</formula>
    </cfRule>
  </conditionalFormatting>
  <conditionalFormatting sqref="J67:K75">
    <cfRule type="cellIs" priority="16" dxfId="0" operator="lessThan">
      <formula>5</formula>
    </cfRule>
  </conditionalFormatting>
  <conditionalFormatting sqref="J76:K83">
    <cfRule type="cellIs" priority="15" dxfId="0" operator="lessThan">
      <formula>5</formula>
    </cfRule>
  </conditionalFormatting>
  <conditionalFormatting sqref="L67:L75">
    <cfRule type="cellIs" priority="14" dxfId="0" operator="lessThan">
      <formula>5</formula>
    </cfRule>
  </conditionalFormatting>
  <conditionalFormatting sqref="L76:L83">
    <cfRule type="cellIs" priority="13" dxfId="0" operator="lessThan">
      <formula>5</formula>
    </cfRule>
  </conditionalFormatting>
  <conditionalFormatting sqref="L93:L101">
    <cfRule type="cellIs" priority="12" dxfId="0" operator="lessThan">
      <formula>5</formula>
    </cfRule>
  </conditionalFormatting>
  <conditionalFormatting sqref="L102:L109">
    <cfRule type="cellIs" priority="11" dxfId="0" operator="lessThan">
      <formula>5</formula>
    </cfRule>
  </conditionalFormatting>
  <conditionalFormatting sqref="J118:K124 J126:K126">
    <cfRule type="cellIs" priority="10" dxfId="0" operator="lessThan">
      <formula>5</formula>
    </cfRule>
  </conditionalFormatting>
  <conditionalFormatting sqref="J127:K134">
    <cfRule type="cellIs" priority="9" dxfId="0" operator="lessThan">
      <formula>5</formula>
    </cfRule>
  </conditionalFormatting>
  <conditionalFormatting sqref="L118:L124 L126">
    <cfRule type="cellIs" priority="8" dxfId="0" operator="lessThan">
      <formula>5</formula>
    </cfRule>
  </conditionalFormatting>
  <conditionalFormatting sqref="L127:L134">
    <cfRule type="cellIs" priority="7" dxfId="0" operator="lessThan">
      <formula>5</formula>
    </cfRule>
  </conditionalFormatting>
  <conditionalFormatting sqref="J143:K151">
    <cfRule type="cellIs" priority="6" dxfId="0" operator="lessThan">
      <formula>5</formula>
    </cfRule>
  </conditionalFormatting>
  <conditionalFormatting sqref="J152:K159">
    <cfRule type="cellIs" priority="5" dxfId="0" operator="lessThan">
      <formula>5</formula>
    </cfRule>
  </conditionalFormatting>
  <conditionalFormatting sqref="L143:L151">
    <cfRule type="cellIs" priority="4" dxfId="0" operator="lessThan">
      <formula>5</formula>
    </cfRule>
  </conditionalFormatting>
  <conditionalFormatting sqref="L152:L159">
    <cfRule type="cellIs" priority="3" dxfId="0" operator="lessThan">
      <formula>5</formula>
    </cfRule>
  </conditionalFormatting>
  <conditionalFormatting sqref="J125:K125">
    <cfRule type="cellIs" priority="2" dxfId="0" operator="lessThan">
      <formula>5</formula>
    </cfRule>
  </conditionalFormatting>
  <conditionalFormatting sqref="L125">
    <cfRule type="cellIs" priority="1" dxfId="0" operator="lessThan">
      <formula>5</formula>
    </cfRule>
  </conditionalFormatting>
  <dataValidations count="2">
    <dataValidation type="list" allowBlank="1" showInputMessage="1" showErrorMessage="1" sqref="F13">
      <formula1>$C$48:$C$53</formula1>
    </dataValidation>
    <dataValidation type="list" allowBlank="1" showInputMessage="1" showErrorMessage="1" sqref="F16">
      <formula1>$B$67:$B$83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Trần Trọng Luật</cp:lastModifiedBy>
  <cp:lastPrinted>2011-04-02T09:46:52Z</cp:lastPrinted>
  <dcterms:created xsi:type="dcterms:W3CDTF">1996-10-14T23:33:28Z</dcterms:created>
  <dcterms:modified xsi:type="dcterms:W3CDTF">2017-10-18T07:06:50Z</dcterms:modified>
  <cp:category/>
  <cp:version/>
  <cp:contentType/>
  <cp:contentStatus/>
</cp:coreProperties>
</file>